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P:\CTRC Protocol Specialist\CTRC ALL CORE Pricing Sheet\"/>
    </mc:Choice>
  </mc:AlternateContent>
  <xr:revisionPtr revIDLastSave="0" documentId="13_ncr:1_{4B4A2F62-A2DE-4393-B4BA-7971938FCB4C}" xr6:coauthVersionLast="47" xr6:coauthVersionMax="47" xr10:uidLastSave="{00000000-0000-0000-0000-000000000000}"/>
  <bookViews>
    <workbookView xWindow="-120" yWindow="-120" windowWidth="29040" windowHeight="15720" firstSheet="4" activeTab="4" xr2:uid="{00000000-000D-0000-FFFF-FFFF00000000}"/>
  </bookViews>
  <sheets>
    <sheet name="Sheet1" sheetId="1" state="hidden" r:id="rId1"/>
    <sheet name="Yr tally" sheetId="2" state="hidden" r:id="rId2"/>
    <sheet name="clean list" sheetId="4" state="hidden" r:id="rId3"/>
    <sheet name="clean list with 55% markup" sheetId="5" state="hidden" r:id="rId4"/>
    <sheet name="CTRC Services and Pricing" sheetId="10" r:id="rId5"/>
    <sheet name="MULTIPLEX INFORMATION" sheetId="13" r:id="rId6"/>
    <sheet name="UCH CTRC Laboratory Services" sheetId="11" state="hidden" r:id="rId7"/>
    <sheet name="Pricing Industry-Initiated" sheetId="8" state="hidden" r:id="rId8"/>
  </sheets>
  <definedNames>
    <definedName name="_xlnm._FilterDatabase" localSheetId="4" hidden="1">'CTRC Services and Pricing'!$D$1:$R$338</definedName>
    <definedName name="_xlnm.Print_Area" localSheetId="4">'CTRC Services and Pricing'!$D$168:$G$288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1" l="1"/>
  <c r="C2" i="11"/>
  <c r="F63" i="5" l="1"/>
  <c r="F62" i="5"/>
  <c r="F39" i="5"/>
  <c r="F38" i="5"/>
  <c r="F37" i="5"/>
  <c r="F31" i="5"/>
  <c r="F25" i="5"/>
  <c r="F24" i="5"/>
  <c r="F23" i="5"/>
  <c r="F22" i="5"/>
  <c r="F21" i="5"/>
  <c r="F20" i="5"/>
  <c r="F16" i="5"/>
  <c r="F14" i="5"/>
  <c r="F10" i="5"/>
  <c r="F11" i="5"/>
  <c r="F8" i="5"/>
  <c r="F9" i="5"/>
  <c r="F12" i="5"/>
  <c r="F7" i="5"/>
  <c r="F6" i="5"/>
  <c r="AH94" i="1" l="1"/>
  <c r="AH93" i="1"/>
  <c r="AH92" i="1"/>
  <c r="AH91" i="1"/>
  <c r="AH90" i="1"/>
  <c r="AH89" i="1"/>
  <c r="AH88" i="1"/>
  <c r="AH87" i="1"/>
  <c r="AH86" i="1"/>
  <c r="AH85" i="1"/>
  <c r="AH84" i="1"/>
  <c r="AF94" i="1"/>
  <c r="AF93" i="1"/>
  <c r="AF92" i="1"/>
  <c r="AF91" i="1"/>
  <c r="AF90" i="1"/>
  <c r="AF89" i="1"/>
  <c r="AF88" i="1"/>
  <c r="AF87" i="1"/>
  <c r="AF86" i="1"/>
  <c r="AF85" i="1"/>
  <c r="AF84" i="1"/>
  <c r="AD94" i="1"/>
  <c r="AD93" i="1"/>
  <c r="AD92" i="1"/>
  <c r="AD91" i="1"/>
  <c r="AD90" i="1"/>
  <c r="AD89" i="1"/>
  <c r="AD88" i="1"/>
  <c r="AD87" i="1"/>
  <c r="AD86" i="1"/>
  <c r="AD85" i="1"/>
  <c r="AD84" i="1"/>
  <c r="AB94" i="1"/>
  <c r="AB93" i="1"/>
  <c r="AB92" i="1"/>
  <c r="AB91" i="1"/>
  <c r="AB90" i="1"/>
  <c r="AB89" i="1"/>
  <c r="AB88" i="1"/>
  <c r="AB87" i="1"/>
  <c r="AB86" i="1"/>
  <c r="AB85" i="1"/>
  <c r="AB84" i="1"/>
  <c r="Z94" i="1"/>
  <c r="Z93" i="1"/>
  <c r="Z92" i="1"/>
  <c r="Z91" i="1"/>
  <c r="Z90" i="1"/>
  <c r="Z89" i="1"/>
  <c r="Z88" i="1"/>
  <c r="Z87" i="1"/>
  <c r="Z86" i="1"/>
  <c r="Z85" i="1"/>
  <c r="Z84" i="1"/>
  <c r="X94" i="1"/>
  <c r="X93" i="1"/>
  <c r="X92" i="1"/>
  <c r="X91" i="1"/>
  <c r="X90" i="1"/>
  <c r="X89" i="1"/>
  <c r="X88" i="1"/>
  <c r="X87" i="1"/>
  <c r="X86" i="1"/>
  <c r="X85" i="1"/>
  <c r="X84" i="1"/>
  <c r="V94" i="1"/>
  <c r="V93" i="1"/>
  <c r="V92" i="1"/>
  <c r="V91" i="1"/>
  <c r="V90" i="1"/>
  <c r="V89" i="1"/>
  <c r="V88" i="1"/>
  <c r="V87" i="1"/>
  <c r="V86" i="1"/>
  <c r="V85" i="1"/>
  <c r="V84" i="1"/>
  <c r="T94" i="1"/>
  <c r="T93" i="1"/>
  <c r="T92" i="1"/>
  <c r="T91" i="1"/>
  <c r="T90" i="1"/>
  <c r="T89" i="1"/>
  <c r="T88" i="1"/>
  <c r="T87" i="1"/>
  <c r="T86" i="1"/>
  <c r="T85" i="1"/>
  <c r="T84" i="1"/>
  <c r="R94" i="1"/>
  <c r="R93" i="1"/>
  <c r="R92" i="1"/>
  <c r="R91" i="1"/>
  <c r="R90" i="1"/>
  <c r="R89" i="1"/>
  <c r="R88" i="1"/>
  <c r="R87" i="1"/>
  <c r="R86" i="1"/>
  <c r="R85" i="1"/>
  <c r="R84" i="1"/>
  <c r="P94" i="1"/>
  <c r="P93" i="1"/>
  <c r="P92" i="1"/>
  <c r="P91" i="1"/>
  <c r="P90" i="1"/>
  <c r="P89" i="1"/>
  <c r="P88" i="1"/>
  <c r="P87" i="1"/>
  <c r="P86" i="1"/>
  <c r="P85" i="1"/>
  <c r="P84" i="1"/>
  <c r="N94" i="1"/>
  <c r="N93" i="1"/>
  <c r="N92" i="1"/>
  <c r="N91" i="1"/>
  <c r="N90" i="1"/>
  <c r="N89" i="1"/>
  <c r="N88" i="1"/>
  <c r="N87" i="1"/>
  <c r="N86" i="1"/>
  <c r="N85" i="1"/>
  <c r="N84" i="1"/>
  <c r="L94" i="1"/>
  <c r="L93" i="1"/>
  <c r="L92" i="1"/>
  <c r="L91" i="1"/>
  <c r="L90" i="1"/>
  <c r="L89" i="1"/>
  <c r="L88" i="1"/>
  <c r="L87" i="1"/>
  <c r="L86" i="1"/>
  <c r="L85" i="1"/>
  <c r="L84" i="1"/>
  <c r="AJ94" i="1"/>
  <c r="E94" i="1"/>
  <c r="AJ93" i="1"/>
  <c r="E93" i="1"/>
  <c r="AJ92" i="1"/>
  <c r="E92" i="1"/>
  <c r="AJ91" i="1"/>
  <c r="E91" i="1"/>
  <c r="AJ90" i="1"/>
  <c r="E90" i="1"/>
  <c r="AJ89" i="1"/>
  <c r="E89" i="1"/>
  <c r="AJ88" i="1"/>
  <c r="J88" i="1"/>
  <c r="I88" i="1"/>
  <c r="E88" i="1"/>
  <c r="AJ87" i="1"/>
  <c r="J87" i="1"/>
  <c r="I87" i="1"/>
  <c r="E87" i="1"/>
  <c r="AJ86" i="1"/>
  <c r="J86" i="1"/>
  <c r="I86" i="1"/>
  <c r="E86" i="1"/>
  <c r="AJ85" i="1"/>
  <c r="E85" i="1"/>
  <c r="AJ84" i="1"/>
  <c r="J84" i="1"/>
  <c r="I84" i="1"/>
  <c r="E84" i="1"/>
  <c r="AH32" i="1"/>
  <c r="AH31" i="1"/>
  <c r="AH30" i="1"/>
  <c r="AF32" i="1"/>
  <c r="AF31" i="1"/>
  <c r="AF30" i="1"/>
  <c r="AD32" i="1"/>
  <c r="AD31" i="1"/>
  <c r="AD30" i="1"/>
  <c r="AB32" i="1"/>
  <c r="AB31" i="1"/>
  <c r="AB30" i="1"/>
  <c r="Z32" i="1"/>
  <c r="Z31" i="1"/>
  <c r="Z30" i="1"/>
  <c r="X32" i="1"/>
  <c r="X31" i="1"/>
  <c r="X30" i="1"/>
  <c r="V32" i="1"/>
  <c r="V31" i="1"/>
  <c r="V30" i="1"/>
  <c r="T32" i="1"/>
  <c r="T31" i="1"/>
  <c r="T30" i="1"/>
  <c r="R32" i="1"/>
  <c r="R31" i="1"/>
  <c r="R30" i="1"/>
  <c r="P32" i="1"/>
  <c r="P31" i="1"/>
  <c r="P30" i="1"/>
  <c r="N32" i="1"/>
  <c r="N31" i="1"/>
  <c r="N30" i="1"/>
  <c r="L32" i="1"/>
  <c r="L31" i="1"/>
  <c r="L30" i="1"/>
  <c r="AJ32" i="1"/>
  <c r="E32" i="1"/>
  <c r="AJ31" i="1"/>
  <c r="E31" i="1"/>
  <c r="AJ30" i="1"/>
  <c r="E30" i="1"/>
  <c r="AH82" i="1"/>
  <c r="AH81" i="1"/>
  <c r="AF82" i="1"/>
  <c r="AF81" i="1"/>
  <c r="AD82" i="1"/>
  <c r="AD81" i="1"/>
  <c r="AB82" i="1"/>
  <c r="AB81" i="1"/>
  <c r="Z82" i="1"/>
  <c r="Z81" i="1"/>
  <c r="X82" i="1"/>
  <c r="X81" i="1"/>
  <c r="V82" i="1"/>
  <c r="V81" i="1"/>
  <c r="T82" i="1"/>
  <c r="T81" i="1"/>
  <c r="R82" i="1"/>
  <c r="R81" i="1"/>
  <c r="P82" i="1"/>
  <c r="P81" i="1"/>
  <c r="N82" i="1"/>
  <c r="N81" i="1"/>
  <c r="L82" i="1"/>
  <c r="L81" i="1"/>
  <c r="AJ82" i="1"/>
  <c r="E82" i="1"/>
  <c r="AJ81" i="1"/>
  <c r="J81" i="1"/>
  <c r="I81" i="1"/>
  <c r="E81" i="1"/>
  <c r="AH152" i="1"/>
  <c r="AH151" i="1"/>
  <c r="AH150" i="1"/>
  <c r="AF152" i="1"/>
  <c r="AF151" i="1"/>
  <c r="AF150" i="1"/>
  <c r="AD152" i="1"/>
  <c r="AD151" i="1"/>
  <c r="AD150" i="1"/>
  <c r="AB152" i="1"/>
  <c r="AB151" i="1"/>
  <c r="AB150" i="1"/>
  <c r="Z152" i="1"/>
  <c r="Z151" i="1"/>
  <c r="Z150" i="1"/>
  <c r="X152" i="1"/>
  <c r="X151" i="1"/>
  <c r="X150" i="1"/>
  <c r="V152" i="1"/>
  <c r="V151" i="1"/>
  <c r="V150" i="1"/>
  <c r="T152" i="1"/>
  <c r="T151" i="1"/>
  <c r="T150" i="1"/>
  <c r="R152" i="1"/>
  <c r="R151" i="1"/>
  <c r="R150" i="1"/>
  <c r="P152" i="1"/>
  <c r="P151" i="1"/>
  <c r="P150" i="1"/>
  <c r="N152" i="1"/>
  <c r="N151" i="1"/>
  <c r="N150" i="1"/>
  <c r="L152" i="1"/>
  <c r="L151" i="1"/>
  <c r="AJ152" i="1"/>
  <c r="E152" i="1"/>
  <c r="AJ151" i="1"/>
  <c r="E151" i="1"/>
  <c r="L150" i="1"/>
  <c r="AJ150" i="1"/>
  <c r="E150" i="1"/>
  <c r="AH80" i="1"/>
  <c r="AH79" i="1"/>
  <c r="AH78" i="1"/>
  <c r="AH77" i="1"/>
  <c r="AH76" i="1"/>
  <c r="AF80" i="1"/>
  <c r="AF79" i="1"/>
  <c r="AF78" i="1"/>
  <c r="AF77" i="1"/>
  <c r="AF76" i="1"/>
  <c r="AD80" i="1"/>
  <c r="AD79" i="1"/>
  <c r="AD78" i="1"/>
  <c r="AD77" i="1"/>
  <c r="AD76" i="1"/>
  <c r="AB80" i="1"/>
  <c r="AB79" i="1"/>
  <c r="AB78" i="1"/>
  <c r="AB77" i="1"/>
  <c r="AB76" i="1"/>
  <c r="Z80" i="1"/>
  <c r="Z79" i="1"/>
  <c r="Z78" i="1"/>
  <c r="Z77" i="1"/>
  <c r="Z76" i="1"/>
  <c r="X80" i="1"/>
  <c r="X79" i="1"/>
  <c r="X78" i="1"/>
  <c r="X77" i="1"/>
  <c r="X76" i="1"/>
  <c r="V80" i="1"/>
  <c r="V79" i="1"/>
  <c r="V78" i="1"/>
  <c r="V77" i="1"/>
  <c r="V76" i="1"/>
  <c r="T80" i="1"/>
  <c r="T79" i="1"/>
  <c r="T78" i="1"/>
  <c r="T77" i="1"/>
  <c r="T76" i="1"/>
  <c r="R80" i="1"/>
  <c r="R79" i="1"/>
  <c r="R78" i="1"/>
  <c r="R77" i="1"/>
  <c r="R76" i="1"/>
  <c r="P80" i="1"/>
  <c r="P79" i="1"/>
  <c r="P78" i="1"/>
  <c r="P77" i="1"/>
  <c r="P76" i="1"/>
  <c r="N80" i="1"/>
  <c r="N79" i="1"/>
  <c r="N78" i="1"/>
  <c r="N77" i="1"/>
  <c r="N76" i="1"/>
  <c r="L80" i="1"/>
  <c r="AJ80" i="1"/>
  <c r="E80" i="1"/>
  <c r="L79" i="1"/>
  <c r="AJ79" i="1"/>
  <c r="J79" i="1"/>
  <c r="I79" i="1"/>
  <c r="E79" i="1"/>
  <c r="L78" i="1"/>
  <c r="AJ78" i="1"/>
  <c r="J78" i="1"/>
  <c r="I78" i="1"/>
  <c r="E78" i="1"/>
  <c r="L77" i="1"/>
  <c r="AJ77" i="1"/>
  <c r="J77" i="1"/>
  <c r="I77" i="1"/>
  <c r="E77" i="1"/>
  <c r="L76" i="1"/>
  <c r="AJ76" i="1"/>
  <c r="J76" i="1"/>
  <c r="I76" i="1"/>
  <c r="E76" i="1"/>
  <c r="AH75" i="1"/>
  <c r="AF75" i="1"/>
  <c r="AD75" i="1"/>
  <c r="AB75" i="1"/>
  <c r="Z75" i="1"/>
  <c r="X75" i="1"/>
  <c r="V75" i="1"/>
  <c r="T75" i="1"/>
  <c r="R75" i="1"/>
  <c r="P75" i="1"/>
  <c r="N75" i="1"/>
  <c r="L75" i="1"/>
  <c r="AJ75" i="1"/>
  <c r="J75" i="1"/>
  <c r="I75" i="1"/>
  <c r="E75" i="1"/>
  <c r="AH74" i="1"/>
  <c r="AF74" i="1"/>
  <c r="AD74" i="1"/>
  <c r="AB74" i="1"/>
  <c r="Z74" i="1"/>
  <c r="X74" i="1"/>
  <c r="V74" i="1"/>
  <c r="T74" i="1"/>
  <c r="R74" i="1"/>
  <c r="P74" i="1"/>
  <c r="N74" i="1"/>
  <c r="L74" i="1"/>
  <c r="AJ74" i="1"/>
  <c r="E74" i="1"/>
  <c r="AH73" i="1"/>
  <c r="AF73" i="1"/>
  <c r="AD73" i="1"/>
  <c r="AB73" i="1"/>
  <c r="Z73" i="1"/>
  <c r="X73" i="1"/>
  <c r="V73" i="1"/>
  <c r="T73" i="1"/>
  <c r="R73" i="1"/>
  <c r="P73" i="1"/>
  <c r="N73" i="1"/>
  <c r="L73" i="1"/>
  <c r="AJ73" i="1"/>
  <c r="J73" i="1"/>
  <c r="I73" i="1"/>
  <c r="E73" i="1"/>
  <c r="AH111" i="1"/>
  <c r="AF111" i="1"/>
  <c r="AD111" i="1"/>
  <c r="AB111" i="1"/>
  <c r="Z111" i="1"/>
  <c r="X111" i="1"/>
  <c r="V111" i="1"/>
  <c r="T111" i="1"/>
  <c r="R111" i="1"/>
  <c r="P111" i="1"/>
  <c r="N111" i="1"/>
  <c r="L111" i="1"/>
  <c r="AH110" i="1"/>
  <c r="AF110" i="1"/>
  <c r="AD110" i="1"/>
  <c r="AB110" i="1"/>
  <c r="Z110" i="1"/>
  <c r="X110" i="1"/>
  <c r="V110" i="1"/>
  <c r="T110" i="1"/>
  <c r="R110" i="1"/>
  <c r="P110" i="1"/>
  <c r="N110" i="1"/>
  <c r="L110" i="1"/>
  <c r="AJ111" i="1"/>
  <c r="E111" i="1"/>
  <c r="AJ110" i="1"/>
  <c r="E110" i="1"/>
  <c r="AK86" i="1" l="1"/>
  <c r="AK85" i="1"/>
  <c r="AK94" i="1"/>
  <c r="AK92" i="1"/>
  <c r="AK89" i="1"/>
  <c r="AK90" i="1"/>
  <c r="AK88" i="1"/>
  <c r="AK91" i="1"/>
  <c r="AK84" i="1"/>
  <c r="AK87" i="1"/>
  <c r="AK93" i="1"/>
  <c r="AK32" i="1"/>
  <c r="AK31" i="1"/>
  <c r="AK30" i="1"/>
  <c r="AK81" i="1"/>
  <c r="AK82" i="1"/>
  <c r="AK152" i="1"/>
  <c r="AK150" i="1"/>
  <c r="AK151" i="1"/>
  <c r="AK80" i="1"/>
  <c r="AK78" i="1"/>
  <c r="AK79" i="1"/>
  <c r="AK77" i="1"/>
  <c r="AK76" i="1"/>
  <c r="AK75" i="1"/>
  <c r="AK74" i="1"/>
  <c r="AK73" i="1"/>
  <c r="AK111" i="1"/>
  <c r="AK110" i="1"/>
  <c r="E47" i="1"/>
  <c r="E48" i="1"/>
  <c r="E49" i="1"/>
  <c r="E50" i="1"/>
  <c r="E51" i="1"/>
  <c r="E52" i="1"/>
  <c r="E53" i="1"/>
  <c r="E54" i="1"/>
  <c r="E55" i="1"/>
  <c r="E56" i="1"/>
  <c r="E57" i="1"/>
  <c r="E58" i="1"/>
  <c r="E59" i="1"/>
  <c r="E60" i="1"/>
  <c r="E61" i="1"/>
  <c r="E62" i="1"/>
  <c r="E63" i="1"/>
  <c r="E64" i="1"/>
  <c r="E65" i="1"/>
  <c r="E66" i="1"/>
  <c r="E67" i="1"/>
  <c r="E68" i="1"/>
  <c r="E69" i="1"/>
  <c r="E70" i="1"/>
  <c r="E71" i="1"/>
  <c r="E72" i="1"/>
  <c r="E96" i="1"/>
  <c r="E97" i="1"/>
  <c r="E98" i="1"/>
  <c r="E99" i="1"/>
  <c r="E100" i="1"/>
  <c r="E101" i="1"/>
  <c r="E102" i="1"/>
  <c r="E103" i="1"/>
  <c r="E104" i="1"/>
  <c r="E105" i="1"/>
  <c r="E106" i="1"/>
  <c r="E107" i="1"/>
  <c r="E108"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20" i="1"/>
  <c r="E21" i="1"/>
  <c r="E22" i="1"/>
  <c r="E23" i="1"/>
  <c r="E24" i="1"/>
  <c r="E25" i="1"/>
  <c r="E26" i="1"/>
  <c r="E27" i="1"/>
  <c r="E28" i="1"/>
  <c r="E34" i="1"/>
  <c r="E35" i="1"/>
  <c r="E36" i="1"/>
  <c r="E37" i="1"/>
  <c r="E38" i="1"/>
  <c r="E39" i="1"/>
  <c r="E40" i="1"/>
  <c r="E41" i="1"/>
  <c r="E42" i="1"/>
  <c r="E43" i="1"/>
  <c r="E44" i="1"/>
  <c r="E45" i="1"/>
  <c r="E46" i="1"/>
  <c r="E3" i="1"/>
  <c r="E4" i="1"/>
  <c r="E6" i="1"/>
  <c r="E7" i="1"/>
  <c r="E8" i="1"/>
  <c r="E9" i="1"/>
  <c r="E10" i="1"/>
  <c r="E11" i="1"/>
  <c r="E12" i="1"/>
  <c r="E13" i="1"/>
  <c r="E15" i="1"/>
  <c r="E16" i="1"/>
  <c r="E17" i="1"/>
  <c r="E18" i="1"/>
  <c r="E19" i="1"/>
  <c r="J180" i="2"/>
  <c r="I180" i="2"/>
  <c r="J179" i="2"/>
  <c r="I179" i="2"/>
  <c r="J178" i="2"/>
  <c r="I178" i="2"/>
  <c r="J177" i="2"/>
  <c r="I177" i="2"/>
  <c r="J176" i="2"/>
  <c r="I176" i="2"/>
  <c r="J174" i="2"/>
  <c r="I174" i="2"/>
  <c r="AK174" i="2" s="1"/>
  <c r="J173" i="2"/>
  <c r="I173" i="2"/>
  <c r="AK173" i="2" s="1"/>
  <c r="J172" i="2"/>
  <c r="I172" i="2"/>
  <c r="AK172" i="2" s="1"/>
  <c r="J171" i="2"/>
  <c r="I171" i="2"/>
  <c r="AK171" i="2" s="1"/>
  <c r="J170" i="2"/>
  <c r="I170" i="2"/>
  <c r="AK170" i="2" s="1"/>
  <c r="J169" i="2"/>
  <c r="I169" i="2"/>
  <c r="AK169" i="2" s="1"/>
  <c r="J168" i="2"/>
  <c r="I168" i="2"/>
  <c r="AK168" i="2" s="1"/>
  <c r="J166" i="2"/>
  <c r="I166" i="2"/>
  <c r="AK166" i="2" s="1"/>
  <c r="J165" i="2"/>
  <c r="I165" i="2"/>
  <c r="AK165" i="2" s="1"/>
  <c r="J164" i="2"/>
  <c r="I164" i="2"/>
  <c r="AK164" i="2" s="1"/>
  <c r="J163" i="2"/>
  <c r="I163" i="2"/>
  <c r="AK163" i="2" s="1"/>
  <c r="AG149" i="2"/>
  <c r="AE149" i="2"/>
  <c r="AC149" i="2"/>
  <c r="AA149" i="2"/>
  <c r="Y149" i="2"/>
  <c r="W149" i="2"/>
  <c r="U149" i="2"/>
  <c r="S149" i="2"/>
  <c r="Q149" i="2"/>
  <c r="O149" i="2"/>
  <c r="M149" i="2"/>
  <c r="K149" i="2"/>
  <c r="AJ144" i="2"/>
  <c r="AH144" i="2"/>
  <c r="AF144" i="2"/>
  <c r="AD144" i="2"/>
  <c r="AB144" i="2"/>
  <c r="Z144" i="2"/>
  <c r="X144" i="2"/>
  <c r="V144" i="2"/>
  <c r="T144" i="2"/>
  <c r="R144" i="2"/>
  <c r="P144" i="2"/>
  <c r="N144" i="2"/>
  <c r="L144" i="2"/>
  <c r="AJ143" i="2"/>
  <c r="AH143" i="2"/>
  <c r="AF143" i="2"/>
  <c r="AD143" i="2"/>
  <c r="AB143" i="2"/>
  <c r="Z143" i="2"/>
  <c r="X143" i="2"/>
  <c r="V143" i="2"/>
  <c r="T143" i="2"/>
  <c r="R143" i="2"/>
  <c r="P143" i="2"/>
  <c r="N143" i="2"/>
  <c r="L143" i="2"/>
  <c r="AJ142" i="2"/>
  <c r="AH142" i="2"/>
  <c r="AF142" i="2"/>
  <c r="AD142" i="2"/>
  <c r="AB142" i="2"/>
  <c r="Z142" i="2"/>
  <c r="X142" i="2"/>
  <c r="V142" i="2"/>
  <c r="T142" i="2"/>
  <c r="R142" i="2"/>
  <c r="P142" i="2"/>
  <c r="N142" i="2"/>
  <c r="L142" i="2"/>
  <c r="AJ141" i="2"/>
  <c r="AH141" i="2"/>
  <c r="AF141" i="2"/>
  <c r="AD141" i="2"/>
  <c r="AB141" i="2"/>
  <c r="Z141" i="2"/>
  <c r="X141" i="2"/>
  <c r="V141" i="2"/>
  <c r="T141" i="2"/>
  <c r="R141" i="2"/>
  <c r="P141" i="2"/>
  <c r="N141" i="2"/>
  <c r="L141" i="2"/>
  <c r="AJ140" i="2"/>
  <c r="AH140" i="2"/>
  <c r="AF140" i="2"/>
  <c r="AD140" i="2"/>
  <c r="AB140" i="2"/>
  <c r="Z140" i="2"/>
  <c r="X140" i="2"/>
  <c r="V140" i="2"/>
  <c r="T140" i="2"/>
  <c r="R140" i="2"/>
  <c r="P140" i="2"/>
  <c r="N140" i="2"/>
  <c r="L140" i="2"/>
  <c r="AJ139" i="2"/>
  <c r="AH139" i="2"/>
  <c r="AF139" i="2"/>
  <c r="AD139" i="2"/>
  <c r="AB139" i="2"/>
  <c r="Z139" i="2"/>
  <c r="X139" i="2"/>
  <c r="V139" i="2"/>
  <c r="T139" i="2"/>
  <c r="R139" i="2"/>
  <c r="P139" i="2"/>
  <c r="N139" i="2"/>
  <c r="L139" i="2"/>
  <c r="AJ138" i="2"/>
  <c r="AH138" i="2"/>
  <c r="AF138" i="2"/>
  <c r="AD138" i="2"/>
  <c r="AB138" i="2"/>
  <c r="Z138" i="2"/>
  <c r="X138" i="2"/>
  <c r="V138" i="2"/>
  <c r="T138" i="2"/>
  <c r="R138" i="2"/>
  <c r="P138" i="2"/>
  <c r="N138" i="2"/>
  <c r="L138" i="2"/>
  <c r="J138" i="2"/>
  <c r="I138" i="2"/>
  <c r="AJ137" i="2"/>
  <c r="AH137" i="2"/>
  <c r="AF137" i="2"/>
  <c r="AD137" i="2"/>
  <c r="AB137" i="2"/>
  <c r="Z137" i="2"/>
  <c r="X137" i="2"/>
  <c r="V137" i="2"/>
  <c r="T137" i="2"/>
  <c r="R137" i="2"/>
  <c r="P137" i="2"/>
  <c r="N137" i="2"/>
  <c r="L137" i="2"/>
  <c r="J137" i="2"/>
  <c r="I137" i="2"/>
  <c r="AJ136" i="2"/>
  <c r="AH136" i="2"/>
  <c r="AF136" i="2"/>
  <c r="AD136" i="2"/>
  <c r="AB136" i="2"/>
  <c r="Z136" i="2"/>
  <c r="X136" i="2"/>
  <c r="V136" i="2"/>
  <c r="T136" i="2"/>
  <c r="R136" i="2"/>
  <c r="P136" i="2"/>
  <c r="N136" i="2"/>
  <c r="L136" i="2"/>
  <c r="J136" i="2"/>
  <c r="I136" i="2"/>
  <c r="AJ135" i="2"/>
  <c r="AH135" i="2"/>
  <c r="AF135" i="2"/>
  <c r="AD135" i="2"/>
  <c r="AB135" i="2"/>
  <c r="Z135" i="2"/>
  <c r="X135" i="2"/>
  <c r="V135" i="2"/>
  <c r="T135" i="2"/>
  <c r="R135" i="2"/>
  <c r="P135" i="2"/>
  <c r="N135" i="2"/>
  <c r="L135" i="2"/>
  <c r="AJ134" i="2"/>
  <c r="AH134" i="2"/>
  <c r="AF134" i="2"/>
  <c r="AD134" i="2"/>
  <c r="AB134" i="2"/>
  <c r="Z134" i="2"/>
  <c r="X134" i="2"/>
  <c r="V134" i="2"/>
  <c r="T134" i="2"/>
  <c r="R134" i="2"/>
  <c r="P134" i="2"/>
  <c r="N134" i="2"/>
  <c r="L134" i="2"/>
  <c r="J134" i="2"/>
  <c r="I134" i="2"/>
  <c r="AJ133" i="2"/>
  <c r="AH133" i="2"/>
  <c r="AF133" i="2"/>
  <c r="AD133" i="2"/>
  <c r="AB133" i="2"/>
  <c r="Z133" i="2"/>
  <c r="X133" i="2"/>
  <c r="V133" i="2"/>
  <c r="T133" i="2"/>
  <c r="R133" i="2"/>
  <c r="P133" i="2"/>
  <c r="N133" i="2"/>
  <c r="L133" i="2"/>
  <c r="AJ132" i="2"/>
  <c r="AH132" i="2"/>
  <c r="AF132" i="2"/>
  <c r="AD132" i="2"/>
  <c r="AB132" i="2"/>
  <c r="Z132" i="2"/>
  <c r="X132" i="2"/>
  <c r="V132" i="2"/>
  <c r="T132" i="2"/>
  <c r="R132" i="2"/>
  <c r="P132" i="2"/>
  <c r="N132" i="2"/>
  <c r="L132" i="2"/>
  <c r="AJ131" i="2"/>
  <c r="AH131" i="2"/>
  <c r="AF131" i="2"/>
  <c r="AD131" i="2"/>
  <c r="AB131" i="2"/>
  <c r="Z131" i="2"/>
  <c r="X131" i="2"/>
  <c r="V131" i="2"/>
  <c r="T131" i="2"/>
  <c r="R131" i="2"/>
  <c r="P131" i="2"/>
  <c r="N131" i="2"/>
  <c r="L131" i="2"/>
  <c r="AJ130" i="2"/>
  <c r="AH130" i="2"/>
  <c r="AF130" i="2"/>
  <c r="AD130" i="2"/>
  <c r="AB130" i="2"/>
  <c r="Z130" i="2"/>
  <c r="X130" i="2"/>
  <c r="V130" i="2"/>
  <c r="T130" i="2"/>
  <c r="R130" i="2"/>
  <c r="P130" i="2"/>
  <c r="N130" i="2"/>
  <c r="L130" i="2"/>
  <c r="AJ129" i="2"/>
  <c r="AH129" i="2"/>
  <c r="AF129" i="2"/>
  <c r="AD129" i="2"/>
  <c r="AB129" i="2"/>
  <c r="Z129" i="2"/>
  <c r="X129" i="2"/>
  <c r="V129" i="2"/>
  <c r="T129" i="2"/>
  <c r="R129" i="2"/>
  <c r="P129" i="2"/>
  <c r="N129" i="2"/>
  <c r="L129" i="2"/>
  <c r="AJ128" i="2"/>
  <c r="AH128" i="2"/>
  <c r="AF128" i="2"/>
  <c r="AD128" i="2"/>
  <c r="AB128" i="2"/>
  <c r="Z128" i="2"/>
  <c r="X128" i="2"/>
  <c r="V128" i="2"/>
  <c r="T128" i="2"/>
  <c r="R128" i="2"/>
  <c r="P128" i="2"/>
  <c r="N128" i="2"/>
  <c r="L128" i="2"/>
  <c r="AJ127" i="2"/>
  <c r="AH127" i="2"/>
  <c r="AF127" i="2"/>
  <c r="AD127" i="2"/>
  <c r="AB127" i="2"/>
  <c r="Z127" i="2"/>
  <c r="X127" i="2"/>
  <c r="V127" i="2"/>
  <c r="T127" i="2"/>
  <c r="R127" i="2"/>
  <c r="P127" i="2"/>
  <c r="N127" i="2"/>
  <c r="L127" i="2"/>
  <c r="AJ126" i="2"/>
  <c r="AH126" i="2"/>
  <c r="AF126" i="2"/>
  <c r="AD126" i="2"/>
  <c r="AB126" i="2"/>
  <c r="Z126" i="2"/>
  <c r="X126" i="2"/>
  <c r="V126" i="2"/>
  <c r="T126" i="2"/>
  <c r="R126" i="2"/>
  <c r="P126" i="2"/>
  <c r="N126" i="2"/>
  <c r="L126" i="2"/>
  <c r="AJ125" i="2"/>
  <c r="AH125" i="2"/>
  <c r="AF125" i="2"/>
  <c r="AD125" i="2"/>
  <c r="AB125" i="2"/>
  <c r="Z125" i="2"/>
  <c r="X125" i="2"/>
  <c r="V125" i="2"/>
  <c r="T125" i="2"/>
  <c r="R125" i="2"/>
  <c r="P125" i="2"/>
  <c r="N125" i="2"/>
  <c r="L125" i="2"/>
  <c r="AJ124" i="2"/>
  <c r="AH124" i="2"/>
  <c r="AF124" i="2"/>
  <c r="AD124" i="2"/>
  <c r="AB124" i="2"/>
  <c r="Z124" i="2"/>
  <c r="X124" i="2"/>
  <c r="V124" i="2"/>
  <c r="T124" i="2"/>
  <c r="R124" i="2"/>
  <c r="P124" i="2"/>
  <c r="N124" i="2"/>
  <c r="L124" i="2"/>
  <c r="AJ123" i="2"/>
  <c r="AH123" i="2"/>
  <c r="AF123" i="2"/>
  <c r="AD123" i="2"/>
  <c r="AB123" i="2"/>
  <c r="Z123" i="2"/>
  <c r="X123" i="2"/>
  <c r="V123" i="2"/>
  <c r="T123" i="2"/>
  <c r="R123" i="2"/>
  <c r="P123" i="2"/>
  <c r="N123" i="2"/>
  <c r="L123" i="2"/>
  <c r="AJ122" i="2"/>
  <c r="AH122" i="2"/>
  <c r="AF122" i="2"/>
  <c r="AD122" i="2"/>
  <c r="AB122" i="2"/>
  <c r="Z122" i="2"/>
  <c r="X122" i="2"/>
  <c r="V122" i="2"/>
  <c r="T122" i="2"/>
  <c r="R122" i="2"/>
  <c r="P122" i="2"/>
  <c r="N122" i="2"/>
  <c r="L122" i="2"/>
  <c r="AJ121" i="2"/>
  <c r="AH121" i="2"/>
  <c r="AF121" i="2"/>
  <c r="AD121" i="2"/>
  <c r="AB121" i="2"/>
  <c r="Z121" i="2"/>
  <c r="X121" i="2"/>
  <c r="V121" i="2"/>
  <c r="T121" i="2"/>
  <c r="R121" i="2"/>
  <c r="P121" i="2"/>
  <c r="N121" i="2"/>
  <c r="L121" i="2"/>
  <c r="AJ120" i="2"/>
  <c r="AH120" i="2"/>
  <c r="AF120" i="2"/>
  <c r="AD120" i="2"/>
  <c r="AB120" i="2"/>
  <c r="Z120" i="2"/>
  <c r="X120" i="2"/>
  <c r="V120" i="2"/>
  <c r="T120" i="2"/>
  <c r="R120" i="2"/>
  <c r="P120" i="2"/>
  <c r="N120" i="2"/>
  <c r="L120" i="2"/>
  <c r="AJ119" i="2"/>
  <c r="AH119" i="2"/>
  <c r="AF119" i="2"/>
  <c r="AD119" i="2"/>
  <c r="AB119" i="2"/>
  <c r="Z119" i="2"/>
  <c r="X119" i="2"/>
  <c r="V119" i="2"/>
  <c r="T119" i="2"/>
  <c r="R119" i="2"/>
  <c r="P119" i="2"/>
  <c r="N119" i="2"/>
  <c r="L119" i="2"/>
  <c r="AJ118" i="2"/>
  <c r="AH118" i="2"/>
  <c r="AF118" i="2"/>
  <c r="AD118" i="2"/>
  <c r="AB118" i="2"/>
  <c r="Z118" i="2"/>
  <c r="X118" i="2"/>
  <c r="V118" i="2"/>
  <c r="T118" i="2"/>
  <c r="R118" i="2"/>
  <c r="P118" i="2"/>
  <c r="N118" i="2"/>
  <c r="L118" i="2"/>
  <c r="AJ117" i="2"/>
  <c r="AH117" i="2"/>
  <c r="AF117" i="2"/>
  <c r="AD117" i="2"/>
  <c r="AB117" i="2"/>
  <c r="Z117" i="2"/>
  <c r="X117" i="2"/>
  <c r="V117" i="2"/>
  <c r="T117" i="2"/>
  <c r="R117" i="2"/>
  <c r="P117" i="2"/>
  <c r="N117" i="2"/>
  <c r="L117" i="2"/>
  <c r="AJ116" i="2"/>
  <c r="AH116" i="2"/>
  <c r="AF116" i="2"/>
  <c r="AD116" i="2"/>
  <c r="AB116" i="2"/>
  <c r="Z116" i="2"/>
  <c r="X116" i="2"/>
  <c r="V116" i="2"/>
  <c r="T116" i="2"/>
  <c r="R116" i="2"/>
  <c r="P116" i="2"/>
  <c r="N116" i="2"/>
  <c r="L116" i="2"/>
  <c r="AJ115" i="2"/>
  <c r="AH115" i="2"/>
  <c r="AF115" i="2"/>
  <c r="AD115" i="2"/>
  <c r="AB115" i="2"/>
  <c r="Z115" i="2"/>
  <c r="X115" i="2"/>
  <c r="V115" i="2"/>
  <c r="T115" i="2"/>
  <c r="R115" i="2"/>
  <c r="P115" i="2"/>
  <c r="N115" i="2"/>
  <c r="L115" i="2"/>
  <c r="AJ114" i="2"/>
  <c r="AH114" i="2"/>
  <c r="AF114" i="2"/>
  <c r="AD114" i="2"/>
  <c r="AB114" i="2"/>
  <c r="Z114" i="2"/>
  <c r="X114" i="2"/>
  <c r="V114" i="2"/>
  <c r="T114" i="2"/>
  <c r="R114" i="2"/>
  <c r="P114" i="2"/>
  <c r="N114" i="2"/>
  <c r="L114" i="2"/>
  <c r="AJ113" i="2"/>
  <c r="AH113" i="2"/>
  <c r="AF113" i="2"/>
  <c r="AD113" i="2"/>
  <c r="AB113" i="2"/>
  <c r="Z113" i="2"/>
  <c r="X113" i="2"/>
  <c r="V113" i="2"/>
  <c r="T113" i="2"/>
  <c r="R113" i="2"/>
  <c r="P113" i="2"/>
  <c r="N113" i="2"/>
  <c r="L113" i="2"/>
  <c r="AJ112" i="2"/>
  <c r="AH112" i="2"/>
  <c r="AF112" i="2"/>
  <c r="AD112" i="2"/>
  <c r="AB112" i="2"/>
  <c r="Z112" i="2"/>
  <c r="X112" i="2"/>
  <c r="V112" i="2"/>
  <c r="T112" i="2"/>
  <c r="R112" i="2"/>
  <c r="P112" i="2"/>
  <c r="N112" i="2"/>
  <c r="L112" i="2"/>
  <c r="AJ111" i="2"/>
  <c r="AH111" i="2"/>
  <c r="AF111" i="2"/>
  <c r="AD111" i="2"/>
  <c r="AB111" i="2"/>
  <c r="Z111" i="2"/>
  <c r="X111" i="2"/>
  <c r="V111" i="2"/>
  <c r="T111" i="2"/>
  <c r="R111" i="2"/>
  <c r="P111" i="2"/>
  <c r="N111" i="2"/>
  <c r="L111" i="2"/>
  <c r="AJ110" i="2"/>
  <c r="AH110" i="2"/>
  <c r="AF110" i="2"/>
  <c r="AD110" i="2"/>
  <c r="AB110" i="2"/>
  <c r="Z110" i="2"/>
  <c r="X110" i="2"/>
  <c r="V110" i="2"/>
  <c r="T110" i="2"/>
  <c r="R110" i="2"/>
  <c r="P110" i="2"/>
  <c r="N110" i="2"/>
  <c r="L110" i="2"/>
  <c r="AJ109" i="2"/>
  <c r="AH109" i="2"/>
  <c r="AF109" i="2"/>
  <c r="AD109" i="2"/>
  <c r="AB109" i="2"/>
  <c r="Z109" i="2"/>
  <c r="X109" i="2"/>
  <c r="V109" i="2"/>
  <c r="T109" i="2"/>
  <c r="R109" i="2"/>
  <c r="P109" i="2"/>
  <c r="N109" i="2"/>
  <c r="L109" i="2"/>
  <c r="AJ108" i="2"/>
  <c r="AH108" i="2"/>
  <c r="AF108" i="2"/>
  <c r="AD108" i="2"/>
  <c r="AB108" i="2"/>
  <c r="Z108" i="2"/>
  <c r="X108" i="2"/>
  <c r="V108" i="2"/>
  <c r="T108" i="2"/>
  <c r="R108" i="2"/>
  <c r="P108" i="2"/>
  <c r="N108" i="2"/>
  <c r="L108" i="2"/>
  <c r="AJ107" i="2"/>
  <c r="AH107" i="2"/>
  <c r="AF107" i="2"/>
  <c r="AD107" i="2"/>
  <c r="AB107" i="2"/>
  <c r="Z107" i="2"/>
  <c r="X107" i="2"/>
  <c r="V107" i="2"/>
  <c r="T107" i="2"/>
  <c r="R107" i="2"/>
  <c r="P107" i="2"/>
  <c r="N107" i="2"/>
  <c r="L107" i="2"/>
  <c r="AJ106" i="2"/>
  <c r="AH106" i="2"/>
  <c r="AF106" i="2"/>
  <c r="AD106" i="2"/>
  <c r="AB106" i="2"/>
  <c r="Z106" i="2"/>
  <c r="X106" i="2"/>
  <c r="V106" i="2"/>
  <c r="T106" i="2"/>
  <c r="R106" i="2"/>
  <c r="P106" i="2"/>
  <c r="N106" i="2"/>
  <c r="L106" i="2"/>
  <c r="AJ105" i="2"/>
  <c r="AH105" i="2"/>
  <c r="AF105" i="2"/>
  <c r="AD105" i="2"/>
  <c r="AB105" i="2"/>
  <c r="Z105" i="2"/>
  <c r="X105" i="2"/>
  <c r="V105" i="2"/>
  <c r="T105" i="2"/>
  <c r="R105" i="2"/>
  <c r="P105" i="2"/>
  <c r="N105" i="2"/>
  <c r="L105" i="2"/>
  <c r="AJ104" i="2"/>
  <c r="AH104" i="2"/>
  <c r="AF104" i="2"/>
  <c r="AD104" i="2"/>
  <c r="AB104" i="2"/>
  <c r="Z104" i="2"/>
  <c r="X104" i="2"/>
  <c r="V104" i="2"/>
  <c r="T104" i="2"/>
  <c r="R104" i="2"/>
  <c r="P104" i="2"/>
  <c r="N104" i="2"/>
  <c r="L104" i="2"/>
  <c r="AJ103" i="2"/>
  <c r="AH103" i="2"/>
  <c r="AF103" i="2"/>
  <c r="AD103" i="2"/>
  <c r="AB103" i="2"/>
  <c r="Z103" i="2"/>
  <c r="X103" i="2"/>
  <c r="V103" i="2"/>
  <c r="T103" i="2"/>
  <c r="R103" i="2"/>
  <c r="P103" i="2"/>
  <c r="N103" i="2"/>
  <c r="L103" i="2"/>
  <c r="J103" i="2"/>
  <c r="I103" i="2"/>
  <c r="AJ102" i="2"/>
  <c r="AH102" i="2"/>
  <c r="AF102" i="2"/>
  <c r="AD102" i="2"/>
  <c r="AB102" i="2"/>
  <c r="Z102" i="2"/>
  <c r="X102" i="2"/>
  <c r="V102" i="2"/>
  <c r="T102" i="2"/>
  <c r="R102" i="2"/>
  <c r="P102" i="2"/>
  <c r="N102" i="2"/>
  <c r="L102" i="2"/>
  <c r="AJ101" i="2"/>
  <c r="AH101" i="2"/>
  <c r="AF101" i="2"/>
  <c r="AD101" i="2"/>
  <c r="AB101" i="2"/>
  <c r="Z101" i="2"/>
  <c r="X101" i="2"/>
  <c r="V101" i="2"/>
  <c r="T101" i="2"/>
  <c r="R101" i="2"/>
  <c r="P101" i="2"/>
  <c r="N101" i="2"/>
  <c r="L101" i="2"/>
  <c r="AJ100" i="2"/>
  <c r="AH100" i="2"/>
  <c r="AF100" i="2"/>
  <c r="AD100" i="2"/>
  <c r="AB100" i="2"/>
  <c r="Z100" i="2"/>
  <c r="X100" i="2"/>
  <c r="V100" i="2"/>
  <c r="T100" i="2"/>
  <c r="R100" i="2"/>
  <c r="P100" i="2"/>
  <c r="N100" i="2"/>
  <c r="L100" i="2"/>
  <c r="AJ99" i="2"/>
  <c r="AH99" i="2"/>
  <c r="AF99" i="2"/>
  <c r="AD99" i="2"/>
  <c r="AB99" i="2"/>
  <c r="Z99" i="2"/>
  <c r="X99" i="2"/>
  <c r="V99" i="2"/>
  <c r="T99" i="2"/>
  <c r="R99" i="2"/>
  <c r="P99" i="2"/>
  <c r="N99" i="2"/>
  <c r="L99" i="2"/>
  <c r="AJ98" i="2"/>
  <c r="AH98" i="2"/>
  <c r="AF98" i="2"/>
  <c r="AD98" i="2"/>
  <c r="AB98" i="2"/>
  <c r="Z98" i="2"/>
  <c r="X98" i="2"/>
  <c r="V98" i="2"/>
  <c r="T98" i="2"/>
  <c r="R98" i="2"/>
  <c r="P98" i="2"/>
  <c r="N98" i="2"/>
  <c r="L98" i="2"/>
  <c r="AJ97" i="2"/>
  <c r="AH97" i="2"/>
  <c r="AF97" i="2"/>
  <c r="AD97" i="2"/>
  <c r="AB97" i="2"/>
  <c r="Z97" i="2"/>
  <c r="X97" i="2"/>
  <c r="V97" i="2"/>
  <c r="T97" i="2"/>
  <c r="R97" i="2"/>
  <c r="P97" i="2"/>
  <c r="N97" i="2"/>
  <c r="L97" i="2"/>
  <c r="J97" i="2"/>
  <c r="I97" i="2"/>
  <c r="AJ96" i="2"/>
  <c r="AH96" i="2"/>
  <c r="AF96" i="2"/>
  <c r="AD96" i="2"/>
  <c r="AB96" i="2"/>
  <c r="Z96" i="2"/>
  <c r="X96" i="2"/>
  <c r="V96" i="2"/>
  <c r="T96" i="2"/>
  <c r="R96" i="2"/>
  <c r="P96" i="2"/>
  <c r="N96" i="2"/>
  <c r="L96" i="2"/>
  <c r="J96" i="2"/>
  <c r="I96" i="2"/>
  <c r="AJ95" i="2"/>
  <c r="AH95" i="2"/>
  <c r="AF95" i="2"/>
  <c r="AD95" i="2"/>
  <c r="AB95" i="2"/>
  <c r="Z95" i="2"/>
  <c r="X95" i="2"/>
  <c r="V95" i="2"/>
  <c r="T95" i="2"/>
  <c r="R95" i="2"/>
  <c r="P95" i="2"/>
  <c r="N95" i="2"/>
  <c r="L95" i="2"/>
  <c r="J95" i="2"/>
  <c r="AJ94" i="2"/>
  <c r="AH94" i="2"/>
  <c r="AF94" i="2"/>
  <c r="AD94" i="2"/>
  <c r="AB94" i="2"/>
  <c r="Z94" i="2"/>
  <c r="X94" i="2"/>
  <c r="V94" i="2"/>
  <c r="T94" i="2"/>
  <c r="R94" i="2"/>
  <c r="P94" i="2"/>
  <c r="N94" i="2"/>
  <c r="L94" i="2"/>
  <c r="J94" i="2"/>
  <c r="AJ93" i="2"/>
  <c r="AH93" i="2"/>
  <c r="AF93" i="2"/>
  <c r="AD93" i="2"/>
  <c r="AB93" i="2"/>
  <c r="Z93" i="2"/>
  <c r="X93" i="2"/>
  <c r="V93" i="2"/>
  <c r="T93" i="2"/>
  <c r="R93" i="2"/>
  <c r="P93" i="2"/>
  <c r="N93" i="2"/>
  <c r="L93" i="2"/>
  <c r="J93" i="2"/>
  <c r="AJ92" i="2"/>
  <c r="AH92" i="2"/>
  <c r="AF92" i="2"/>
  <c r="AD92" i="2"/>
  <c r="AB92" i="2"/>
  <c r="Z92" i="2"/>
  <c r="X92" i="2"/>
  <c r="V92" i="2"/>
  <c r="T92" i="2"/>
  <c r="R92" i="2"/>
  <c r="P92" i="2"/>
  <c r="N92" i="2"/>
  <c r="L92" i="2"/>
  <c r="J92" i="2"/>
  <c r="I92" i="2"/>
  <c r="AJ91" i="2"/>
  <c r="AH91" i="2"/>
  <c r="AF91" i="2"/>
  <c r="AD91" i="2"/>
  <c r="AB91" i="2"/>
  <c r="Z91" i="2"/>
  <c r="X91" i="2"/>
  <c r="V91" i="2"/>
  <c r="T91" i="2"/>
  <c r="R91" i="2"/>
  <c r="P91" i="2"/>
  <c r="N91" i="2"/>
  <c r="L91" i="2"/>
  <c r="J91" i="2"/>
  <c r="AJ90" i="2"/>
  <c r="AH90" i="2"/>
  <c r="AF90" i="2"/>
  <c r="AD90" i="2"/>
  <c r="AB90" i="2"/>
  <c r="Z90" i="2"/>
  <c r="X90" i="2"/>
  <c r="V90" i="2"/>
  <c r="T90" i="2"/>
  <c r="R90" i="2"/>
  <c r="P90" i="2"/>
  <c r="N90" i="2"/>
  <c r="L90" i="2"/>
  <c r="J90" i="2"/>
  <c r="AJ89" i="2"/>
  <c r="AH89" i="2"/>
  <c r="AF89" i="2"/>
  <c r="AD89" i="2"/>
  <c r="AB89" i="2"/>
  <c r="Z89" i="2"/>
  <c r="X89" i="2"/>
  <c r="V89" i="2"/>
  <c r="T89" i="2"/>
  <c r="R89" i="2"/>
  <c r="P89" i="2"/>
  <c r="N89" i="2"/>
  <c r="L89" i="2"/>
  <c r="J89" i="2"/>
  <c r="I89" i="2"/>
  <c r="AJ88" i="2"/>
  <c r="AH88" i="2"/>
  <c r="AF88" i="2"/>
  <c r="AD88" i="2"/>
  <c r="AB88" i="2"/>
  <c r="Z88" i="2"/>
  <c r="X88" i="2"/>
  <c r="V88" i="2"/>
  <c r="T88" i="2"/>
  <c r="R88" i="2"/>
  <c r="P88" i="2"/>
  <c r="N88" i="2"/>
  <c r="L88" i="2"/>
  <c r="AJ87" i="2"/>
  <c r="AH87" i="2"/>
  <c r="AF87" i="2"/>
  <c r="AD87" i="2"/>
  <c r="AB87" i="2"/>
  <c r="Z87" i="2"/>
  <c r="X87" i="2"/>
  <c r="V87" i="2"/>
  <c r="T87" i="2"/>
  <c r="R87" i="2"/>
  <c r="P87" i="2"/>
  <c r="N87" i="2"/>
  <c r="L87" i="2"/>
  <c r="AJ86" i="2"/>
  <c r="AH86" i="2"/>
  <c r="AF86" i="2"/>
  <c r="AD86" i="2"/>
  <c r="AB86" i="2"/>
  <c r="Z86" i="2"/>
  <c r="X86" i="2"/>
  <c r="V86" i="2"/>
  <c r="T86" i="2"/>
  <c r="R86" i="2"/>
  <c r="P86" i="2"/>
  <c r="N86" i="2"/>
  <c r="L86" i="2"/>
  <c r="J86" i="2"/>
  <c r="I86" i="2"/>
  <c r="AJ85" i="2"/>
  <c r="AH85" i="2"/>
  <c r="AF85" i="2"/>
  <c r="AD85" i="2"/>
  <c r="AB85" i="2"/>
  <c r="Z85" i="2"/>
  <c r="X85" i="2"/>
  <c r="V85" i="2"/>
  <c r="T85" i="2"/>
  <c r="R85" i="2"/>
  <c r="P85" i="2"/>
  <c r="N85" i="2"/>
  <c r="L85" i="2"/>
  <c r="AJ84" i="2"/>
  <c r="AH84" i="2"/>
  <c r="AF84" i="2"/>
  <c r="AD84" i="2"/>
  <c r="AB84" i="2"/>
  <c r="Z84" i="2"/>
  <c r="X84" i="2"/>
  <c r="V84" i="2"/>
  <c r="T84" i="2"/>
  <c r="R84" i="2"/>
  <c r="P84" i="2"/>
  <c r="N84" i="2"/>
  <c r="L84" i="2"/>
  <c r="AJ83" i="2"/>
  <c r="AH83" i="2"/>
  <c r="AF83" i="2"/>
  <c r="AD83" i="2"/>
  <c r="AB83" i="2"/>
  <c r="Z83" i="2"/>
  <c r="X83" i="2"/>
  <c r="V83" i="2"/>
  <c r="T83" i="2"/>
  <c r="R83" i="2"/>
  <c r="P83" i="2"/>
  <c r="N83" i="2"/>
  <c r="L83" i="2"/>
  <c r="AJ82" i="2"/>
  <c r="AH82" i="2"/>
  <c r="AF82" i="2"/>
  <c r="AD82" i="2"/>
  <c r="AB82" i="2"/>
  <c r="Z82" i="2"/>
  <c r="X82" i="2"/>
  <c r="V82" i="2"/>
  <c r="T82" i="2"/>
  <c r="R82" i="2"/>
  <c r="P82" i="2"/>
  <c r="N82" i="2"/>
  <c r="L82" i="2"/>
  <c r="AJ81" i="2"/>
  <c r="AH81" i="2"/>
  <c r="AF81" i="2"/>
  <c r="AD81" i="2"/>
  <c r="AB81" i="2"/>
  <c r="Z81" i="2"/>
  <c r="X81" i="2"/>
  <c r="V81" i="2"/>
  <c r="T81" i="2"/>
  <c r="R81" i="2"/>
  <c r="P81" i="2"/>
  <c r="N81" i="2"/>
  <c r="L81" i="2"/>
  <c r="AJ80" i="2"/>
  <c r="AH80" i="2"/>
  <c r="AF80" i="2"/>
  <c r="AD80" i="2"/>
  <c r="AB80" i="2"/>
  <c r="Z80" i="2"/>
  <c r="X80" i="2"/>
  <c r="V80" i="2"/>
  <c r="T80" i="2"/>
  <c r="R80" i="2"/>
  <c r="P80" i="2"/>
  <c r="N80" i="2"/>
  <c r="L80" i="2"/>
  <c r="AJ79" i="2"/>
  <c r="AH79" i="2"/>
  <c r="AF79" i="2"/>
  <c r="AD79" i="2"/>
  <c r="AB79" i="2"/>
  <c r="Z79" i="2"/>
  <c r="X79" i="2"/>
  <c r="V79" i="2"/>
  <c r="T79" i="2"/>
  <c r="R79" i="2"/>
  <c r="P79" i="2"/>
  <c r="N79" i="2"/>
  <c r="L79" i="2"/>
  <c r="AJ78" i="2"/>
  <c r="AH78" i="2"/>
  <c r="AF78" i="2"/>
  <c r="AD78" i="2"/>
  <c r="AB78" i="2"/>
  <c r="Z78" i="2"/>
  <c r="X78" i="2"/>
  <c r="V78" i="2"/>
  <c r="T78" i="2"/>
  <c r="R78" i="2"/>
  <c r="P78" i="2"/>
  <c r="N78" i="2"/>
  <c r="L78" i="2"/>
  <c r="AJ77" i="2"/>
  <c r="AH77" i="2"/>
  <c r="AF77" i="2"/>
  <c r="AD77" i="2"/>
  <c r="AB77" i="2"/>
  <c r="Z77" i="2"/>
  <c r="X77" i="2"/>
  <c r="V77" i="2"/>
  <c r="T77" i="2"/>
  <c r="R77" i="2"/>
  <c r="P77" i="2"/>
  <c r="N77" i="2"/>
  <c r="L77" i="2"/>
  <c r="AJ76" i="2"/>
  <c r="AH76" i="2"/>
  <c r="AF76" i="2"/>
  <c r="AD76" i="2"/>
  <c r="AB76" i="2"/>
  <c r="Z76" i="2"/>
  <c r="X76" i="2"/>
  <c r="V76" i="2"/>
  <c r="T76" i="2"/>
  <c r="R76" i="2"/>
  <c r="P76" i="2"/>
  <c r="N76" i="2"/>
  <c r="L76" i="2"/>
  <c r="AJ75" i="2"/>
  <c r="AH75" i="2"/>
  <c r="AF75" i="2"/>
  <c r="AD75" i="2"/>
  <c r="AB75" i="2"/>
  <c r="Z75" i="2"/>
  <c r="X75" i="2"/>
  <c r="V75" i="2"/>
  <c r="T75" i="2"/>
  <c r="R75" i="2"/>
  <c r="P75" i="2"/>
  <c r="N75" i="2"/>
  <c r="L75" i="2"/>
  <c r="AJ74" i="2"/>
  <c r="AH74" i="2"/>
  <c r="AF74" i="2"/>
  <c r="AD74" i="2"/>
  <c r="AB74" i="2"/>
  <c r="Z74" i="2"/>
  <c r="X74" i="2"/>
  <c r="V74" i="2"/>
  <c r="T74" i="2"/>
  <c r="R74" i="2"/>
  <c r="P74" i="2"/>
  <c r="N74" i="2"/>
  <c r="L74" i="2"/>
  <c r="AJ73" i="2"/>
  <c r="AH73" i="2"/>
  <c r="AF73" i="2"/>
  <c r="AD73" i="2"/>
  <c r="AB73" i="2"/>
  <c r="Z73" i="2"/>
  <c r="X73" i="2"/>
  <c r="V73" i="2"/>
  <c r="T73" i="2"/>
  <c r="R73" i="2"/>
  <c r="P73" i="2"/>
  <c r="N73" i="2"/>
  <c r="L73" i="2"/>
  <c r="AJ72" i="2"/>
  <c r="AH72" i="2"/>
  <c r="AF72" i="2"/>
  <c r="AD72" i="2"/>
  <c r="AB72" i="2"/>
  <c r="Z72" i="2"/>
  <c r="X72" i="2"/>
  <c r="V72" i="2"/>
  <c r="T72" i="2"/>
  <c r="R72" i="2"/>
  <c r="P72" i="2"/>
  <c r="N72" i="2"/>
  <c r="L72" i="2"/>
  <c r="AJ71" i="2"/>
  <c r="AH71" i="2"/>
  <c r="AF71" i="2"/>
  <c r="AD71" i="2"/>
  <c r="AB71" i="2"/>
  <c r="Z71" i="2"/>
  <c r="X71" i="2"/>
  <c r="V71" i="2"/>
  <c r="T71" i="2"/>
  <c r="R71" i="2"/>
  <c r="P71" i="2"/>
  <c r="N71" i="2"/>
  <c r="L71" i="2"/>
  <c r="AJ70" i="2"/>
  <c r="AH70" i="2"/>
  <c r="AF70" i="2"/>
  <c r="AD70" i="2"/>
  <c r="AB70" i="2"/>
  <c r="Z70" i="2"/>
  <c r="X70" i="2"/>
  <c r="V70" i="2"/>
  <c r="T70" i="2"/>
  <c r="R70" i="2"/>
  <c r="P70" i="2"/>
  <c r="N70" i="2"/>
  <c r="L70" i="2"/>
  <c r="AJ69" i="2"/>
  <c r="AH69" i="2"/>
  <c r="AF69" i="2"/>
  <c r="AD69" i="2"/>
  <c r="AB69" i="2"/>
  <c r="Z69" i="2"/>
  <c r="X69" i="2"/>
  <c r="V69" i="2"/>
  <c r="T69" i="2"/>
  <c r="R69" i="2"/>
  <c r="P69" i="2"/>
  <c r="N69" i="2"/>
  <c r="L69" i="2"/>
  <c r="AJ68" i="2"/>
  <c r="AH68" i="2"/>
  <c r="AF68" i="2"/>
  <c r="AD68" i="2"/>
  <c r="AB68" i="2"/>
  <c r="Z68" i="2"/>
  <c r="X68" i="2"/>
  <c r="V68" i="2"/>
  <c r="T68" i="2"/>
  <c r="R68" i="2"/>
  <c r="P68" i="2"/>
  <c r="N68" i="2"/>
  <c r="L68" i="2"/>
  <c r="AJ67" i="2"/>
  <c r="AH67" i="2"/>
  <c r="AF67" i="2"/>
  <c r="AD67" i="2"/>
  <c r="AB67" i="2"/>
  <c r="Z67" i="2"/>
  <c r="X67" i="2"/>
  <c r="V67" i="2"/>
  <c r="T67" i="2"/>
  <c r="R67" i="2"/>
  <c r="P67" i="2"/>
  <c r="N67" i="2"/>
  <c r="L67" i="2"/>
  <c r="AJ66" i="2"/>
  <c r="AH66" i="2"/>
  <c r="AF66" i="2"/>
  <c r="AD66" i="2"/>
  <c r="AB66" i="2"/>
  <c r="Z66" i="2"/>
  <c r="X66" i="2"/>
  <c r="V66" i="2"/>
  <c r="T66" i="2"/>
  <c r="R66" i="2"/>
  <c r="P66" i="2"/>
  <c r="N66" i="2"/>
  <c r="L66" i="2"/>
  <c r="AJ65" i="2"/>
  <c r="AH65" i="2"/>
  <c r="AF65" i="2"/>
  <c r="AD65" i="2"/>
  <c r="AB65" i="2"/>
  <c r="Z65" i="2"/>
  <c r="X65" i="2"/>
  <c r="V65" i="2"/>
  <c r="T65" i="2"/>
  <c r="R65" i="2"/>
  <c r="P65" i="2"/>
  <c r="N65" i="2"/>
  <c r="L65" i="2"/>
  <c r="AJ64" i="2"/>
  <c r="AH64" i="2"/>
  <c r="AF64" i="2"/>
  <c r="AD64" i="2"/>
  <c r="AB64" i="2"/>
  <c r="Z64" i="2"/>
  <c r="X64" i="2"/>
  <c r="V64" i="2"/>
  <c r="T64" i="2"/>
  <c r="R64" i="2"/>
  <c r="P64" i="2"/>
  <c r="N64" i="2"/>
  <c r="L64" i="2"/>
  <c r="AJ63" i="2"/>
  <c r="AH63" i="2"/>
  <c r="AF63" i="2"/>
  <c r="AD63" i="2"/>
  <c r="AB63" i="2"/>
  <c r="Z63" i="2"/>
  <c r="X63" i="2"/>
  <c r="V63" i="2"/>
  <c r="T63" i="2"/>
  <c r="R63" i="2"/>
  <c r="P63" i="2"/>
  <c r="N63" i="2"/>
  <c r="L63" i="2"/>
  <c r="AJ62" i="2"/>
  <c r="AH62" i="2"/>
  <c r="AF62" i="2"/>
  <c r="AD62" i="2"/>
  <c r="AB62" i="2"/>
  <c r="Z62" i="2"/>
  <c r="X62" i="2"/>
  <c r="V62" i="2"/>
  <c r="T62" i="2"/>
  <c r="R62" i="2"/>
  <c r="P62" i="2"/>
  <c r="N62" i="2"/>
  <c r="L62" i="2"/>
  <c r="AJ61" i="2"/>
  <c r="AH61" i="2"/>
  <c r="AF61" i="2"/>
  <c r="AD61" i="2"/>
  <c r="AB61" i="2"/>
  <c r="Z61" i="2"/>
  <c r="X61" i="2"/>
  <c r="V61" i="2"/>
  <c r="T61" i="2"/>
  <c r="R61" i="2"/>
  <c r="P61" i="2"/>
  <c r="N61" i="2"/>
  <c r="L61" i="2"/>
  <c r="AJ60" i="2"/>
  <c r="AH60" i="2"/>
  <c r="AF60" i="2"/>
  <c r="AD60" i="2"/>
  <c r="AB60" i="2"/>
  <c r="Z60" i="2"/>
  <c r="X60" i="2"/>
  <c r="V60" i="2"/>
  <c r="T60" i="2"/>
  <c r="R60" i="2"/>
  <c r="P60" i="2"/>
  <c r="N60" i="2"/>
  <c r="L60" i="2"/>
  <c r="AJ59" i="2"/>
  <c r="AH59" i="2"/>
  <c r="AF59" i="2"/>
  <c r="AD59" i="2"/>
  <c r="AB59" i="2"/>
  <c r="Z59" i="2"/>
  <c r="X59" i="2"/>
  <c r="V59" i="2"/>
  <c r="T59" i="2"/>
  <c r="R59" i="2"/>
  <c r="P59" i="2"/>
  <c r="N59" i="2"/>
  <c r="L59" i="2"/>
  <c r="AJ58" i="2"/>
  <c r="AH58" i="2"/>
  <c r="AF58" i="2"/>
  <c r="AD58" i="2"/>
  <c r="AB58" i="2"/>
  <c r="Z58" i="2"/>
  <c r="X58" i="2"/>
  <c r="V58" i="2"/>
  <c r="T58" i="2"/>
  <c r="R58" i="2"/>
  <c r="P58" i="2"/>
  <c r="N58" i="2"/>
  <c r="L58" i="2"/>
  <c r="AJ57" i="2"/>
  <c r="AH57" i="2"/>
  <c r="AF57" i="2"/>
  <c r="AD57" i="2"/>
  <c r="AB57" i="2"/>
  <c r="Z57" i="2"/>
  <c r="X57" i="2"/>
  <c r="V57" i="2"/>
  <c r="T57" i="2"/>
  <c r="R57" i="2"/>
  <c r="P57" i="2"/>
  <c r="N57" i="2"/>
  <c r="L57" i="2"/>
  <c r="AJ56" i="2"/>
  <c r="AH56" i="2"/>
  <c r="AF56" i="2"/>
  <c r="AD56" i="2"/>
  <c r="AB56" i="2"/>
  <c r="Z56" i="2"/>
  <c r="X56" i="2"/>
  <c r="V56" i="2"/>
  <c r="T56" i="2"/>
  <c r="R56" i="2"/>
  <c r="P56" i="2"/>
  <c r="N56" i="2"/>
  <c r="L56" i="2"/>
  <c r="AJ55" i="2"/>
  <c r="AH55" i="2"/>
  <c r="AF55" i="2"/>
  <c r="AD55" i="2"/>
  <c r="AB55" i="2"/>
  <c r="Z55" i="2"/>
  <c r="X55" i="2"/>
  <c r="V55" i="2"/>
  <c r="T55" i="2"/>
  <c r="R55" i="2"/>
  <c r="P55" i="2"/>
  <c r="N55" i="2"/>
  <c r="L55" i="2"/>
  <c r="AJ54" i="2"/>
  <c r="AH54" i="2"/>
  <c r="AF54" i="2"/>
  <c r="AD54" i="2"/>
  <c r="AB54" i="2"/>
  <c r="Z54" i="2"/>
  <c r="X54" i="2"/>
  <c r="V54" i="2"/>
  <c r="T54" i="2"/>
  <c r="R54" i="2"/>
  <c r="P54" i="2"/>
  <c r="N54" i="2"/>
  <c r="L54" i="2"/>
  <c r="AJ53" i="2"/>
  <c r="AH53" i="2"/>
  <c r="AF53" i="2"/>
  <c r="AD53" i="2"/>
  <c r="AB53" i="2"/>
  <c r="Z53" i="2"/>
  <c r="X53" i="2"/>
  <c r="V53" i="2"/>
  <c r="T53" i="2"/>
  <c r="R53" i="2"/>
  <c r="P53" i="2"/>
  <c r="N53" i="2"/>
  <c r="L53" i="2"/>
  <c r="AJ52" i="2"/>
  <c r="AH52" i="2"/>
  <c r="AF52" i="2"/>
  <c r="AD52" i="2"/>
  <c r="AB52" i="2"/>
  <c r="Z52" i="2"/>
  <c r="X52" i="2"/>
  <c r="V52" i="2"/>
  <c r="T52" i="2"/>
  <c r="R52" i="2"/>
  <c r="P52" i="2"/>
  <c r="N52" i="2"/>
  <c r="L52" i="2"/>
  <c r="AJ51" i="2"/>
  <c r="AH51" i="2"/>
  <c r="AF51" i="2"/>
  <c r="AD51" i="2"/>
  <c r="AB51" i="2"/>
  <c r="Z51" i="2"/>
  <c r="X51" i="2"/>
  <c r="V51" i="2"/>
  <c r="T51" i="2"/>
  <c r="R51" i="2"/>
  <c r="P51" i="2"/>
  <c r="N51" i="2"/>
  <c r="L51" i="2"/>
  <c r="AJ50" i="2"/>
  <c r="AH50" i="2"/>
  <c r="AF50" i="2"/>
  <c r="AD50" i="2"/>
  <c r="AB50" i="2"/>
  <c r="Z50" i="2"/>
  <c r="X50" i="2"/>
  <c r="V50" i="2"/>
  <c r="T50" i="2"/>
  <c r="R50" i="2"/>
  <c r="P50" i="2"/>
  <c r="N50" i="2"/>
  <c r="L50" i="2"/>
  <c r="AJ49" i="2"/>
  <c r="AH49" i="2"/>
  <c r="AF49" i="2"/>
  <c r="AD49" i="2"/>
  <c r="AB49" i="2"/>
  <c r="Z49" i="2"/>
  <c r="X49" i="2"/>
  <c r="V49" i="2"/>
  <c r="T49" i="2"/>
  <c r="R49" i="2"/>
  <c r="P49" i="2"/>
  <c r="N49" i="2"/>
  <c r="L49" i="2"/>
  <c r="AJ48" i="2"/>
  <c r="AH48" i="2"/>
  <c r="AF48" i="2"/>
  <c r="AD48" i="2"/>
  <c r="AB48" i="2"/>
  <c r="Z48" i="2"/>
  <c r="X48" i="2"/>
  <c r="V48" i="2"/>
  <c r="T48" i="2"/>
  <c r="R48" i="2"/>
  <c r="P48" i="2"/>
  <c r="N48" i="2"/>
  <c r="L48" i="2"/>
  <c r="J48" i="2"/>
  <c r="I48" i="2"/>
  <c r="AJ47" i="2"/>
  <c r="AH47" i="2"/>
  <c r="AF47" i="2"/>
  <c r="AD47" i="2"/>
  <c r="AB47" i="2"/>
  <c r="Z47" i="2"/>
  <c r="X47" i="2"/>
  <c r="V47" i="2"/>
  <c r="T47" i="2"/>
  <c r="R47" i="2"/>
  <c r="P47" i="2"/>
  <c r="N47" i="2"/>
  <c r="L47" i="2"/>
  <c r="J47" i="2"/>
  <c r="AJ46" i="2"/>
  <c r="AH46" i="2"/>
  <c r="AF46" i="2"/>
  <c r="AD46" i="2"/>
  <c r="AB46" i="2"/>
  <c r="Z46" i="2"/>
  <c r="X46" i="2"/>
  <c r="V46" i="2"/>
  <c r="T46" i="2"/>
  <c r="R46" i="2"/>
  <c r="P46" i="2"/>
  <c r="N46" i="2"/>
  <c r="L46" i="2"/>
  <c r="J46" i="2"/>
  <c r="AJ45" i="2"/>
  <c r="AH45" i="2"/>
  <c r="AF45" i="2"/>
  <c r="AD45" i="2"/>
  <c r="AB45" i="2"/>
  <c r="Z45" i="2"/>
  <c r="X45" i="2"/>
  <c r="V45" i="2"/>
  <c r="T45" i="2"/>
  <c r="R45" i="2"/>
  <c r="P45" i="2"/>
  <c r="N45" i="2"/>
  <c r="L45" i="2"/>
  <c r="J45" i="2"/>
  <c r="AJ44" i="2"/>
  <c r="AH44" i="2"/>
  <c r="AF44" i="2"/>
  <c r="AD44" i="2"/>
  <c r="AB44" i="2"/>
  <c r="Z44" i="2"/>
  <c r="X44" i="2"/>
  <c r="V44" i="2"/>
  <c r="T44" i="2"/>
  <c r="R44" i="2"/>
  <c r="P44" i="2"/>
  <c r="N44" i="2"/>
  <c r="L44" i="2"/>
  <c r="J44" i="2"/>
  <c r="AJ43" i="2"/>
  <c r="AH43" i="2"/>
  <c r="AF43" i="2"/>
  <c r="AD43" i="2"/>
  <c r="AB43" i="2"/>
  <c r="Z43" i="2"/>
  <c r="X43" i="2"/>
  <c r="V43" i="2"/>
  <c r="T43" i="2"/>
  <c r="R43" i="2"/>
  <c r="P43" i="2"/>
  <c r="N43" i="2"/>
  <c r="L43" i="2"/>
  <c r="J43" i="2"/>
  <c r="AJ42" i="2"/>
  <c r="AH42" i="2"/>
  <c r="AF42" i="2"/>
  <c r="AD42" i="2"/>
  <c r="AB42" i="2"/>
  <c r="Z42" i="2"/>
  <c r="X42" i="2"/>
  <c r="V42" i="2"/>
  <c r="T42" i="2"/>
  <c r="R42" i="2"/>
  <c r="P42" i="2"/>
  <c r="N42" i="2"/>
  <c r="L42" i="2"/>
  <c r="J42" i="2"/>
  <c r="AJ41" i="2"/>
  <c r="AH41" i="2"/>
  <c r="AF41" i="2"/>
  <c r="AD41" i="2"/>
  <c r="AB41" i="2"/>
  <c r="Z41" i="2"/>
  <c r="X41" i="2"/>
  <c r="V41" i="2"/>
  <c r="T41" i="2"/>
  <c r="R41" i="2"/>
  <c r="P41" i="2"/>
  <c r="N41" i="2"/>
  <c r="L41" i="2"/>
  <c r="J41" i="2"/>
  <c r="I41" i="2"/>
  <c r="AJ40" i="2"/>
  <c r="AH40" i="2"/>
  <c r="AF40" i="2"/>
  <c r="AD40" i="2"/>
  <c r="AB40" i="2"/>
  <c r="Z40" i="2"/>
  <c r="X40" i="2"/>
  <c r="V40" i="2"/>
  <c r="T40" i="2"/>
  <c r="R40" i="2"/>
  <c r="P40" i="2"/>
  <c r="N40" i="2"/>
  <c r="L40" i="2"/>
  <c r="J40" i="2"/>
  <c r="AJ39" i="2"/>
  <c r="AH39" i="2"/>
  <c r="AF39" i="2"/>
  <c r="AD39" i="2"/>
  <c r="AB39" i="2"/>
  <c r="Z39" i="2"/>
  <c r="X39" i="2"/>
  <c r="V39" i="2"/>
  <c r="T39" i="2"/>
  <c r="R39" i="2"/>
  <c r="P39" i="2"/>
  <c r="N39" i="2"/>
  <c r="L39" i="2"/>
  <c r="J39" i="2"/>
  <c r="AJ38" i="2"/>
  <c r="AH38" i="2"/>
  <c r="AF38" i="2"/>
  <c r="AD38" i="2"/>
  <c r="AB38" i="2"/>
  <c r="Z38" i="2"/>
  <c r="X38" i="2"/>
  <c r="V38" i="2"/>
  <c r="T38" i="2"/>
  <c r="R38" i="2"/>
  <c r="P38" i="2"/>
  <c r="N38" i="2"/>
  <c r="L38" i="2"/>
  <c r="J38" i="2"/>
  <c r="I38" i="2"/>
  <c r="AJ37" i="2"/>
  <c r="AH37" i="2"/>
  <c r="AF37" i="2"/>
  <c r="AD37" i="2"/>
  <c r="AB37" i="2"/>
  <c r="Z37" i="2"/>
  <c r="X37" i="2"/>
  <c r="V37" i="2"/>
  <c r="T37" i="2"/>
  <c r="R37" i="2"/>
  <c r="P37" i="2"/>
  <c r="N37" i="2"/>
  <c r="L37" i="2"/>
  <c r="J37" i="2"/>
  <c r="I37" i="2"/>
  <c r="AJ36" i="2"/>
  <c r="AH36" i="2"/>
  <c r="AF36" i="2"/>
  <c r="AD36" i="2"/>
  <c r="AB36" i="2"/>
  <c r="Z36" i="2"/>
  <c r="X36" i="2"/>
  <c r="V36" i="2"/>
  <c r="T36" i="2"/>
  <c r="R36" i="2"/>
  <c r="P36" i="2"/>
  <c r="N36" i="2"/>
  <c r="L36" i="2"/>
  <c r="J36" i="2"/>
  <c r="AJ35" i="2"/>
  <c r="AH35" i="2"/>
  <c r="AF35" i="2"/>
  <c r="AD35" i="2"/>
  <c r="AB35" i="2"/>
  <c r="Z35" i="2"/>
  <c r="X35" i="2"/>
  <c r="V35" i="2"/>
  <c r="T35" i="2"/>
  <c r="R35" i="2"/>
  <c r="P35" i="2"/>
  <c r="N35" i="2"/>
  <c r="L35" i="2"/>
  <c r="J35" i="2"/>
  <c r="I35" i="2"/>
  <c r="AJ34" i="2"/>
  <c r="AH34" i="2"/>
  <c r="AF34" i="2"/>
  <c r="AD34" i="2"/>
  <c r="AB34" i="2"/>
  <c r="Z34" i="2"/>
  <c r="X34" i="2"/>
  <c r="V34" i="2"/>
  <c r="T34" i="2"/>
  <c r="R34" i="2"/>
  <c r="P34" i="2"/>
  <c r="N34" i="2"/>
  <c r="L34" i="2"/>
  <c r="J34" i="2"/>
  <c r="I34" i="2"/>
  <c r="AJ33" i="2"/>
  <c r="AH33" i="2"/>
  <c r="AF33" i="2"/>
  <c r="AD33" i="2"/>
  <c r="AB33" i="2"/>
  <c r="Z33" i="2"/>
  <c r="X33" i="2"/>
  <c r="V33" i="2"/>
  <c r="T33" i="2"/>
  <c r="R33" i="2"/>
  <c r="P33" i="2"/>
  <c r="N33" i="2"/>
  <c r="L33" i="2"/>
  <c r="J33" i="2"/>
  <c r="I33" i="2"/>
  <c r="AJ32" i="2"/>
  <c r="AH32" i="2"/>
  <c r="AF32" i="2"/>
  <c r="AD32" i="2"/>
  <c r="AB32" i="2"/>
  <c r="Z32" i="2"/>
  <c r="X32" i="2"/>
  <c r="V32" i="2"/>
  <c r="T32" i="2"/>
  <c r="R32" i="2"/>
  <c r="P32" i="2"/>
  <c r="N32" i="2"/>
  <c r="L32" i="2"/>
  <c r="J32" i="2"/>
  <c r="I32" i="2"/>
  <c r="AJ31" i="2"/>
  <c r="AH31" i="2"/>
  <c r="AF31" i="2"/>
  <c r="AD31" i="2"/>
  <c r="AB31" i="2"/>
  <c r="Z31" i="2"/>
  <c r="X31" i="2"/>
  <c r="V31" i="2"/>
  <c r="T31" i="2"/>
  <c r="R31" i="2"/>
  <c r="P31" i="2"/>
  <c r="N31" i="2"/>
  <c r="L31" i="2"/>
  <c r="J31" i="2"/>
  <c r="AJ30" i="2"/>
  <c r="AH30" i="2"/>
  <c r="AF30" i="2"/>
  <c r="AD30" i="2"/>
  <c r="AB30" i="2"/>
  <c r="Z30" i="2"/>
  <c r="X30" i="2"/>
  <c r="V30" i="2"/>
  <c r="T30" i="2"/>
  <c r="R30" i="2"/>
  <c r="P30" i="2"/>
  <c r="N30" i="2"/>
  <c r="L30" i="2"/>
  <c r="J30" i="2"/>
  <c r="I30" i="2"/>
  <c r="AJ29" i="2"/>
  <c r="AH29" i="2"/>
  <c r="AF29" i="2"/>
  <c r="AD29" i="2"/>
  <c r="AB29" i="2"/>
  <c r="Z29" i="2"/>
  <c r="X29" i="2"/>
  <c r="V29" i="2"/>
  <c r="T29" i="2"/>
  <c r="R29" i="2"/>
  <c r="P29" i="2"/>
  <c r="N29" i="2"/>
  <c r="L29" i="2"/>
  <c r="J29" i="2"/>
  <c r="AJ28" i="2"/>
  <c r="AH28" i="2"/>
  <c r="AF28" i="2"/>
  <c r="AD28" i="2"/>
  <c r="AB28" i="2"/>
  <c r="Z28" i="2"/>
  <c r="X28" i="2"/>
  <c r="V28" i="2"/>
  <c r="T28" i="2"/>
  <c r="R28" i="2"/>
  <c r="P28" i="2"/>
  <c r="N28" i="2"/>
  <c r="L28" i="2"/>
  <c r="J28" i="2"/>
  <c r="I28" i="2"/>
  <c r="AJ27" i="2"/>
  <c r="AH27" i="2"/>
  <c r="AF27" i="2"/>
  <c r="AD27" i="2"/>
  <c r="AB27" i="2"/>
  <c r="Z27" i="2"/>
  <c r="X27" i="2"/>
  <c r="V27" i="2"/>
  <c r="T27" i="2"/>
  <c r="R27" i="2"/>
  <c r="P27" i="2"/>
  <c r="N27" i="2"/>
  <c r="L27" i="2"/>
  <c r="AJ26" i="2"/>
  <c r="AH26" i="2"/>
  <c r="AF26" i="2"/>
  <c r="AD26" i="2"/>
  <c r="AB26" i="2"/>
  <c r="Z26" i="2"/>
  <c r="X26" i="2"/>
  <c r="V26" i="2"/>
  <c r="T26" i="2"/>
  <c r="R26" i="2"/>
  <c r="P26" i="2"/>
  <c r="N26" i="2"/>
  <c r="L26" i="2"/>
  <c r="AJ25" i="2"/>
  <c r="AH25" i="2"/>
  <c r="AF25" i="2"/>
  <c r="AD25" i="2"/>
  <c r="AB25" i="2"/>
  <c r="Z25" i="2"/>
  <c r="X25" i="2"/>
  <c r="V25" i="2"/>
  <c r="T25" i="2"/>
  <c r="R25" i="2"/>
  <c r="P25" i="2"/>
  <c r="N25" i="2"/>
  <c r="L25" i="2"/>
  <c r="AJ24" i="2"/>
  <c r="AH24" i="2"/>
  <c r="AF24" i="2"/>
  <c r="AD24" i="2"/>
  <c r="AB24" i="2"/>
  <c r="Z24" i="2"/>
  <c r="X24" i="2"/>
  <c r="V24" i="2"/>
  <c r="T24" i="2"/>
  <c r="R24" i="2"/>
  <c r="P24" i="2"/>
  <c r="N24" i="2"/>
  <c r="L24" i="2"/>
  <c r="AJ23" i="2"/>
  <c r="AH23" i="2"/>
  <c r="AF23" i="2"/>
  <c r="AD23" i="2"/>
  <c r="AB23" i="2"/>
  <c r="Z23" i="2"/>
  <c r="X23" i="2"/>
  <c r="V23" i="2"/>
  <c r="T23" i="2"/>
  <c r="R23" i="2"/>
  <c r="P23" i="2"/>
  <c r="N23" i="2"/>
  <c r="L23" i="2"/>
  <c r="AJ22" i="2"/>
  <c r="AH22" i="2"/>
  <c r="AF22" i="2"/>
  <c r="AD22" i="2"/>
  <c r="AB22" i="2"/>
  <c r="Z22" i="2"/>
  <c r="X22" i="2"/>
  <c r="V22" i="2"/>
  <c r="T22" i="2"/>
  <c r="R22" i="2"/>
  <c r="P22" i="2"/>
  <c r="N22" i="2"/>
  <c r="L22" i="2"/>
  <c r="AJ21" i="2"/>
  <c r="AH21" i="2"/>
  <c r="AF21" i="2"/>
  <c r="AD21" i="2"/>
  <c r="AB21" i="2"/>
  <c r="Z21" i="2"/>
  <c r="X21" i="2"/>
  <c r="V21" i="2"/>
  <c r="T21" i="2"/>
  <c r="R21" i="2"/>
  <c r="P21" i="2"/>
  <c r="N21" i="2"/>
  <c r="L21" i="2"/>
  <c r="AJ20" i="2"/>
  <c r="AH20" i="2"/>
  <c r="AF20" i="2"/>
  <c r="AD20" i="2"/>
  <c r="AB20" i="2"/>
  <c r="Z20" i="2"/>
  <c r="X20" i="2"/>
  <c r="V20" i="2"/>
  <c r="T20" i="2"/>
  <c r="R20" i="2"/>
  <c r="P20" i="2"/>
  <c r="N20" i="2"/>
  <c r="L20" i="2"/>
  <c r="AJ19" i="2"/>
  <c r="AH19" i="2"/>
  <c r="AF19" i="2"/>
  <c r="AD19" i="2"/>
  <c r="AB19" i="2"/>
  <c r="Z19" i="2"/>
  <c r="X19" i="2"/>
  <c r="V19" i="2"/>
  <c r="T19" i="2"/>
  <c r="R19" i="2"/>
  <c r="P19" i="2"/>
  <c r="N19" i="2"/>
  <c r="L19" i="2"/>
  <c r="AJ18" i="2"/>
  <c r="AH18" i="2"/>
  <c r="AF18" i="2"/>
  <c r="AD18" i="2"/>
  <c r="AB18" i="2"/>
  <c r="Z18" i="2"/>
  <c r="X18" i="2"/>
  <c r="V18" i="2"/>
  <c r="T18" i="2"/>
  <c r="R18" i="2"/>
  <c r="P18" i="2"/>
  <c r="N18" i="2"/>
  <c r="L18" i="2"/>
  <c r="AJ17" i="2"/>
  <c r="AH17" i="2"/>
  <c r="AF17" i="2"/>
  <c r="AD17" i="2"/>
  <c r="AB17" i="2"/>
  <c r="Z17" i="2"/>
  <c r="X17" i="2"/>
  <c r="V17" i="2"/>
  <c r="T17" i="2"/>
  <c r="R17" i="2"/>
  <c r="P17" i="2"/>
  <c r="N17" i="2"/>
  <c r="L17" i="2"/>
  <c r="AJ16" i="2"/>
  <c r="AH16" i="2"/>
  <c r="AF16" i="2"/>
  <c r="AD16" i="2"/>
  <c r="AB16" i="2"/>
  <c r="Z16" i="2"/>
  <c r="X16" i="2"/>
  <c r="V16" i="2"/>
  <c r="T16" i="2"/>
  <c r="R16" i="2"/>
  <c r="P16" i="2"/>
  <c r="N16" i="2"/>
  <c r="L16" i="2"/>
  <c r="AJ15" i="2"/>
  <c r="AH15" i="2"/>
  <c r="AF15" i="2"/>
  <c r="AD15" i="2"/>
  <c r="AB15" i="2"/>
  <c r="Z15" i="2"/>
  <c r="X15" i="2"/>
  <c r="V15" i="2"/>
  <c r="T15" i="2"/>
  <c r="R15" i="2"/>
  <c r="P15" i="2"/>
  <c r="N15" i="2"/>
  <c r="L15" i="2"/>
  <c r="AJ14" i="2"/>
  <c r="AH14" i="2"/>
  <c r="AF14" i="2"/>
  <c r="AD14" i="2"/>
  <c r="AB14" i="2"/>
  <c r="Z14" i="2"/>
  <c r="X14" i="2"/>
  <c r="V14" i="2"/>
  <c r="T14" i="2"/>
  <c r="R14" i="2"/>
  <c r="P14" i="2"/>
  <c r="N14" i="2"/>
  <c r="L14" i="2"/>
  <c r="AJ13" i="2"/>
  <c r="AH13" i="2"/>
  <c r="AF13" i="2"/>
  <c r="AD13" i="2"/>
  <c r="AB13" i="2"/>
  <c r="Z13" i="2"/>
  <c r="X13" i="2"/>
  <c r="V13" i="2"/>
  <c r="T13" i="2"/>
  <c r="R13" i="2"/>
  <c r="P13" i="2"/>
  <c r="N13" i="2"/>
  <c r="L13" i="2"/>
  <c r="AJ12" i="2"/>
  <c r="AH12" i="2"/>
  <c r="AF12" i="2"/>
  <c r="AD12" i="2"/>
  <c r="AB12" i="2"/>
  <c r="Z12" i="2"/>
  <c r="X12" i="2"/>
  <c r="V12" i="2"/>
  <c r="T12" i="2"/>
  <c r="R12" i="2"/>
  <c r="P12" i="2"/>
  <c r="N12" i="2"/>
  <c r="L12" i="2"/>
  <c r="AJ11" i="2"/>
  <c r="AH11" i="2"/>
  <c r="AF11" i="2"/>
  <c r="AD11" i="2"/>
  <c r="AB11" i="2"/>
  <c r="Z11" i="2"/>
  <c r="X11" i="2"/>
  <c r="V11" i="2"/>
  <c r="T11" i="2"/>
  <c r="R11" i="2"/>
  <c r="P11" i="2"/>
  <c r="N11" i="2"/>
  <c r="L11" i="2"/>
  <c r="AJ10" i="2"/>
  <c r="AH10" i="2"/>
  <c r="AF10" i="2"/>
  <c r="AD10" i="2"/>
  <c r="AB10" i="2"/>
  <c r="Z10" i="2"/>
  <c r="X10" i="2"/>
  <c r="V10" i="2"/>
  <c r="T10" i="2"/>
  <c r="R10" i="2"/>
  <c r="P10" i="2"/>
  <c r="N10" i="2"/>
  <c r="L10" i="2"/>
  <c r="AJ9" i="2"/>
  <c r="AH9" i="2"/>
  <c r="AF9" i="2"/>
  <c r="AD9" i="2"/>
  <c r="AB9" i="2"/>
  <c r="Z9" i="2"/>
  <c r="X9" i="2"/>
  <c r="V9" i="2"/>
  <c r="T9" i="2"/>
  <c r="R9" i="2"/>
  <c r="P9" i="2"/>
  <c r="N9" i="2"/>
  <c r="L9" i="2"/>
  <c r="AJ8" i="2"/>
  <c r="AH8" i="2"/>
  <c r="AF8" i="2"/>
  <c r="AD8" i="2"/>
  <c r="AB8" i="2"/>
  <c r="Z8" i="2"/>
  <c r="X8" i="2"/>
  <c r="V8" i="2"/>
  <c r="T8" i="2"/>
  <c r="R8" i="2"/>
  <c r="P8" i="2"/>
  <c r="N8" i="2"/>
  <c r="L8" i="2"/>
  <c r="AJ7" i="2"/>
  <c r="AH7" i="2"/>
  <c r="AF7" i="2"/>
  <c r="AD7" i="2"/>
  <c r="AB7" i="2"/>
  <c r="Z7" i="2"/>
  <c r="X7" i="2"/>
  <c r="V7" i="2"/>
  <c r="T7" i="2"/>
  <c r="R7" i="2"/>
  <c r="P7" i="2"/>
  <c r="N7" i="2"/>
  <c r="L7" i="2"/>
  <c r="AJ6" i="2"/>
  <c r="AH6" i="2"/>
  <c r="AF6" i="2"/>
  <c r="AD6" i="2"/>
  <c r="AB6" i="2"/>
  <c r="Z6" i="2"/>
  <c r="X6" i="2"/>
  <c r="V6" i="2"/>
  <c r="T6" i="2"/>
  <c r="R6" i="2"/>
  <c r="P6" i="2"/>
  <c r="N6" i="2"/>
  <c r="L6" i="2"/>
  <c r="AJ5" i="2"/>
  <c r="AH5" i="2"/>
  <c r="AF5" i="2"/>
  <c r="AD5" i="2"/>
  <c r="AB5" i="2"/>
  <c r="Z5" i="2"/>
  <c r="X5" i="2"/>
  <c r="V5" i="2"/>
  <c r="T5" i="2"/>
  <c r="R5" i="2"/>
  <c r="P5" i="2"/>
  <c r="N5" i="2"/>
  <c r="L5" i="2"/>
  <c r="AJ4" i="2"/>
  <c r="AH4" i="2"/>
  <c r="AF4" i="2"/>
  <c r="AD4" i="2"/>
  <c r="AB4" i="2"/>
  <c r="Z4" i="2"/>
  <c r="X4" i="2"/>
  <c r="V4" i="2"/>
  <c r="T4" i="2"/>
  <c r="R4" i="2"/>
  <c r="P4" i="2"/>
  <c r="N4" i="2"/>
  <c r="L4" i="2"/>
  <c r="AJ3" i="2"/>
  <c r="AH3" i="2"/>
  <c r="AF3" i="2"/>
  <c r="AD3" i="2"/>
  <c r="AB3" i="2"/>
  <c r="Z3" i="2"/>
  <c r="X3" i="2"/>
  <c r="V3" i="2"/>
  <c r="T3" i="2"/>
  <c r="R3" i="2"/>
  <c r="P3" i="2"/>
  <c r="N3" i="2"/>
  <c r="L3" i="2"/>
  <c r="J3" i="2"/>
  <c r="I3" i="2"/>
  <c r="AK128" i="2" l="1"/>
  <c r="AK33" i="2"/>
  <c r="AK41" i="2"/>
  <c r="AK131" i="2"/>
  <c r="AK143" i="2"/>
  <c r="AK112" i="2"/>
  <c r="AK134" i="2"/>
  <c r="AK47" i="2"/>
  <c r="AK18" i="2"/>
  <c r="AK49" i="2"/>
  <c r="AK77" i="2"/>
  <c r="AK85" i="2"/>
  <c r="AK117" i="2"/>
  <c r="AK133" i="2"/>
  <c r="AK14" i="2"/>
  <c r="AK23" i="2"/>
  <c r="AK34" i="2"/>
  <c r="AK42" i="2"/>
  <c r="AK16" i="2"/>
  <c r="AK19" i="2"/>
  <c r="AK43" i="2"/>
  <c r="AK54" i="2"/>
  <c r="AK72" i="2"/>
  <c r="AK78" i="2"/>
  <c r="AK106" i="2"/>
  <c r="AK114" i="2"/>
  <c r="AK115" i="2"/>
  <c r="AK118" i="2"/>
  <c r="AK122" i="2"/>
  <c r="AK130" i="2"/>
  <c r="AK139" i="2"/>
  <c r="AK142" i="2"/>
  <c r="AM169" i="2"/>
  <c r="AK50" i="2"/>
  <c r="AK53" i="2"/>
  <c r="AK61" i="2"/>
  <c r="AK89" i="2"/>
  <c r="AK93" i="2"/>
  <c r="AK109" i="2"/>
  <c r="AK125" i="2"/>
  <c r="AK6" i="2"/>
  <c r="AK27" i="2"/>
  <c r="AK46" i="2"/>
  <c r="AK62" i="2"/>
  <c r="AK70" i="2"/>
  <c r="AK138" i="2"/>
  <c r="AK12" i="2"/>
  <c r="AH149" i="2"/>
  <c r="AH150" i="2" s="1"/>
  <c r="AH151" i="2" s="1"/>
  <c r="AK45" i="2"/>
  <c r="AK60" i="2"/>
  <c r="AK68" i="2"/>
  <c r="AK84" i="2"/>
  <c r="AK92" i="2"/>
  <c r="AK100" i="2"/>
  <c r="AK35" i="2"/>
  <c r="AK57" i="2"/>
  <c r="AK69" i="2"/>
  <c r="AK81" i="2"/>
  <c r="AK137" i="2"/>
  <c r="AK26" i="2"/>
  <c r="AK73" i="2"/>
  <c r="AK101" i="2"/>
  <c r="AK141" i="2"/>
  <c r="AK36" i="2"/>
  <c r="AK88" i="2"/>
  <c r="AK10" i="2"/>
  <c r="AK20" i="2"/>
  <c r="AK44" i="2"/>
  <c r="AK65" i="2"/>
  <c r="AK87" i="2"/>
  <c r="AK103" i="2"/>
  <c r="AK111" i="2"/>
  <c r="AK119" i="2"/>
  <c r="AK127" i="2"/>
  <c r="AK135" i="2"/>
  <c r="E155" i="1"/>
  <c r="V149" i="2"/>
  <c r="V150" i="2" s="1"/>
  <c r="V151" i="2" s="1"/>
  <c r="AK32" i="2"/>
  <c r="AK5" i="2"/>
  <c r="AK3" i="2"/>
  <c r="Z149" i="2"/>
  <c r="Z150" i="2" s="1"/>
  <c r="Z151" i="2" s="1"/>
  <c r="AK11" i="2"/>
  <c r="R149" i="2"/>
  <c r="R150" i="2" s="1"/>
  <c r="R151" i="2" s="1"/>
  <c r="AK98" i="2"/>
  <c r="X149" i="2"/>
  <c r="X150" i="2" s="1"/>
  <c r="X151" i="2" s="1"/>
  <c r="AK8" i="2"/>
  <c r="AK31" i="2"/>
  <c r="AK64" i="2"/>
  <c r="AK71" i="2"/>
  <c r="AK4" i="2"/>
  <c r="AK15" i="2"/>
  <c r="AK22" i="2"/>
  <c r="AK67" i="2"/>
  <c r="AK124" i="2"/>
  <c r="AK29" i="2"/>
  <c r="AK56" i="2"/>
  <c r="AK96" i="2"/>
  <c r="AK120" i="2"/>
  <c r="N149" i="2"/>
  <c r="N150" i="2" s="1"/>
  <c r="N151" i="2" s="1"/>
  <c r="AK7" i="2"/>
  <c r="AK21" i="2"/>
  <c r="AK40" i="2"/>
  <c r="AK66" i="2"/>
  <c r="AK91" i="2"/>
  <c r="AF149" i="2"/>
  <c r="AF150" i="2" s="1"/>
  <c r="AF151" i="2" s="1"/>
  <c r="AK28" i="2"/>
  <c r="AK39" i="2"/>
  <c r="AK48" i="2"/>
  <c r="AK55" i="2"/>
  <c r="AK76" i="2"/>
  <c r="AK79" i="2"/>
  <c r="AK86" i="2"/>
  <c r="AK99" i="2"/>
  <c r="AK102" i="2"/>
  <c r="AK110" i="2"/>
  <c r="AK113" i="2"/>
  <c r="AK126" i="2"/>
  <c r="AK129" i="2"/>
  <c r="AK75" i="2"/>
  <c r="AK105" i="2"/>
  <c r="AK121" i="2"/>
  <c r="AB149" i="2"/>
  <c r="AB150" i="2" s="1"/>
  <c r="AB151" i="2" s="1"/>
  <c r="AK30" i="2"/>
  <c r="AK74" i="2"/>
  <c r="AK97" i="2"/>
  <c r="AK108" i="2"/>
  <c r="AK25" i="2"/>
  <c r="AK52" i="2"/>
  <c r="AK63" i="2"/>
  <c r="AK80" i="2"/>
  <c r="AK104" i="2"/>
  <c r="AK144" i="2"/>
  <c r="AD149" i="2"/>
  <c r="AD150" i="2" s="1"/>
  <c r="AD151" i="2" s="1"/>
  <c r="AK59" i="2"/>
  <c r="AK83" i="2"/>
  <c r="AK95" i="2"/>
  <c r="AK107" i="2"/>
  <c r="AK123" i="2"/>
  <c r="P149" i="2"/>
  <c r="P150" i="2" s="1"/>
  <c r="P151" i="2" s="1"/>
  <c r="AK17" i="2"/>
  <c r="T149" i="2"/>
  <c r="T150" i="2" s="1"/>
  <c r="T151" i="2" s="1"/>
  <c r="AJ149" i="2"/>
  <c r="AK9" i="2"/>
  <c r="AK13" i="2"/>
  <c r="AK24" i="2"/>
  <c r="AK37" i="2"/>
  <c r="AK38" i="2"/>
  <c r="AK51" i="2"/>
  <c r="AK58" i="2"/>
  <c r="AK82" i="2"/>
  <c r="AK90" i="2"/>
  <c r="AK94" i="2"/>
  <c r="AK116" i="2"/>
  <c r="AK132" i="2"/>
  <c r="AK136" i="2"/>
  <c r="AK140" i="2"/>
  <c r="L149" i="2"/>
  <c r="L150" i="2" s="1"/>
  <c r="L151" i="2" s="1"/>
  <c r="L34" i="1"/>
  <c r="AK149" i="2" l="1"/>
  <c r="AL132" i="2" s="1"/>
  <c r="AK151" i="2"/>
  <c r="AK150" i="2"/>
  <c r="AP30" i="2" s="1"/>
  <c r="J122" i="1"/>
  <c r="J118" i="1"/>
  <c r="J117" i="1"/>
  <c r="J116" i="1"/>
  <c r="J115" i="1"/>
  <c r="J114" i="1"/>
  <c r="J50" i="1"/>
  <c r="J49" i="1"/>
  <c r="J48" i="1"/>
  <c r="J47" i="1"/>
  <c r="J46" i="1"/>
  <c r="J45" i="1"/>
  <c r="J44" i="1"/>
  <c r="J43" i="1"/>
  <c r="J42" i="1"/>
  <c r="J41" i="1"/>
  <c r="J40" i="1"/>
  <c r="J39" i="1"/>
  <c r="J38" i="1"/>
  <c r="J37" i="1"/>
  <c r="J36" i="1"/>
  <c r="J35" i="1"/>
  <c r="J34" i="1"/>
  <c r="J28" i="1"/>
  <c r="J27" i="1"/>
  <c r="J26" i="1"/>
  <c r="J25" i="1"/>
  <c r="I27" i="1"/>
  <c r="I25" i="1"/>
  <c r="I122" i="1"/>
  <c r="I50" i="1"/>
  <c r="I43" i="1"/>
  <c r="I40" i="1"/>
  <c r="I39" i="1"/>
  <c r="I37" i="1"/>
  <c r="I36" i="1"/>
  <c r="I35" i="1"/>
  <c r="I34" i="1"/>
  <c r="AL30" i="2" l="1"/>
  <c r="AL31" i="2"/>
  <c r="AL5" i="2"/>
  <c r="AL64" i="2"/>
  <c r="AL96" i="2"/>
  <c r="AL38" i="2"/>
  <c r="AL4" i="2"/>
  <c r="AL28" i="2"/>
  <c r="AL55" i="2"/>
  <c r="AL63" i="2"/>
  <c r="AL121" i="2"/>
  <c r="AL25" i="2"/>
  <c r="AL59" i="2"/>
  <c r="AL24" i="2"/>
  <c r="AL144" i="2"/>
  <c r="AL82" i="2"/>
  <c r="AL32" i="2"/>
  <c r="AL17" i="2"/>
  <c r="AL15" i="2"/>
  <c r="AL39" i="2"/>
  <c r="AL22" i="2"/>
  <c r="AL67" i="2"/>
  <c r="AL11" i="2"/>
  <c r="AL52" i="2"/>
  <c r="AL86" i="2"/>
  <c r="AL95" i="2"/>
  <c r="AL51" i="2"/>
  <c r="AL58" i="2"/>
  <c r="AL74" i="2"/>
  <c r="AL94" i="2"/>
  <c r="AL140" i="2"/>
  <c r="AL80" i="2"/>
  <c r="AL108" i="2"/>
  <c r="AL120" i="2"/>
  <c r="AL136" i="2"/>
  <c r="AL56" i="2"/>
  <c r="AL21" i="2"/>
  <c r="AL40" i="2"/>
  <c r="AL66" i="2"/>
  <c r="AL91" i="2"/>
  <c r="AL3" i="2"/>
  <c r="AL83" i="2"/>
  <c r="AL13" i="2"/>
  <c r="AL110" i="2"/>
  <c r="AL107" i="2"/>
  <c r="AL90" i="2"/>
  <c r="AL29" i="2"/>
  <c r="AL7" i="2"/>
  <c r="AL105" i="2"/>
  <c r="AL76" i="2"/>
  <c r="AL79" i="2"/>
  <c r="AL126" i="2"/>
  <c r="AL129" i="2"/>
  <c r="AL75" i="2"/>
  <c r="AL71" i="2"/>
  <c r="AL97" i="2"/>
  <c r="AL104" i="2"/>
  <c r="AL48" i="2"/>
  <c r="AL42" i="2"/>
  <c r="AL125" i="2"/>
  <c r="AL45" i="2"/>
  <c r="AL127" i="2"/>
  <c r="AL50" i="2"/>
  <c r="AL68" i="2"/>
  <c r="AL18" i="2"/>
  <c r="AL77" i="2"/>
  <c r="AL142" i="2"/>
  <c r="AL137" i="2"/>
  <c r="AL114" i="2"/>
  <c r="AL23" i="2"/>
  <c r="AL131" i="2"/>
  <c r="AL62" i="2"/>
  <c r="AL12" i="2"/>
  <c r="AL54" i="2"/>
  <c r="AL16" i="2"/>
  <c r="AL73" i="2"/>
  <c r="AL60" i="2"/>
  <c r="AL87" i="2"/>
  <c r="AL130" i="2"/>
  <c r="AL27" i="2"/>
  <c r="AL72" i="2"/>
  <c r="AL69" i="2"/>
  <c r="AL88" i="2"/>
  <c r="AL34" i="2"/>
  <c r="AL106" i="2"/>
  <c r="AL47" i="2"/>
  <c r="AL41" i="2"/>
  <c r="AL122" i="2"/>
  <c r="AL20" i="2"/>
  <c r="AL103" i="2"/>
  <c r="AL85" i="2"/>
  <c r="AL135" i="2"/>
  <c r="AL138" i="2"/>
  <c r="AL93" i="2"/>
  <c r="AL49" i="2"/>
  <c r="AL36" i="2"/>
  <c r="AL6" i="2"/>
  <c r="AL111" i="2"/>
  <c r="AL112" i="2"/>
  <c r="AL26" i="2"/>
  <c r="AL89" i="2"/>
  <c r="AL84" i="2"/>
  <c r="AL92" i="2"/>
  <c r="AL133" i="2"/>
  <c r="AL35" i="2"/>
  <c r="AL14" i="2"/>
  <c r="AL61" i="2"/>
  <c r="AL44" i="2"/>
  <c r="AL139" i="2"/>
  <c r="AL118" i="2"/>
  <c r="AL143" i="2"/>
  <c r="AL141" i="2"/>
  <c r="AL70" i="2"/>
  <c r="AL19" i="2"/>
  <c r="AL57" i="2"/>
  <c r="AL128" i="2"/>
  <c r="AL115" i="2"/>
  <c r="AL46" i="2"/>
  <c r="AL53" i="2"/>
  <c r="AL109" i="2"/>
  <c r="AL134" i="2"/>
  <c r="AL65" i="2"/>
  <c r="AL78" i="2"/>
  <c r="AL81" i="2"/>
  <c r="AL101" i="2"/>
  <c r="AL119" i="2"/>
  <c r="AL100" i="2"/>
  <c r="AL43" i="2"/>
  <c r="AL10" i="2"/>
  <c r="AL33" i="2"/>
  <c r="AL117" i="2"/>
  <c r="AL9" i="2"/>
  <c r="AL102" i="2"/>
  <c r="AL37" i="2"/>
  <c r="AL113" i="2"/>
  <c r="AL116" i="2"/>
  <c r="AL99" i="2"/>
  <c r="AL124" i="2"/>
  <c r="AL98" i="2"/>
  <c r="AL8" i="2"/>
  <c r="AL123" i="2"/>
  <c r="K155" i="1"/>
  <c r="M155" i="1"/>
  <c r="O155" i="1"/>
  <c r="Q155" i="1"/>
  <c r="S155" i="1"/>
  <c r="U155" i="1"/>
  <c r="W155" i="1"/>
  <c r="Y155" i="1"/>
  <c r="AA155" i="1"/>
  <c r="AC155" i="1"/>
  <c r="AE155" i="1"/>
  <c r="AG155" i="1"/>
  <c r="AJ3" i="1"/>
  <c r="AJ4" i="1"/>
  <c r="AJ6" i="1"/>
  <c r="AJ7" i="1"/>
  <c r="AJ8" i="1"/>
  <c r="AJ9" i="1"/>
  <c r="AJ10" i="1"/>
  <c r="AJ11" i="1"/>
  <c r="AJ12" i="1"/>
  <c r="AJ13" i="1"/>
  <c r="AJ15" i="1"/>
  <c r="AJ16" i="1"/>
  <c r="AJ17" i="1"/>
  <c r="AJ18" i="1"/>
  <c r="AJ19" i="1"/>
  <c r="AJ20" i="1"/>
  <c r="AJ21" i="1"/>
  <c r="AJ22" i="1"/>
  <c r="AJ23" i="1"/>
  <c r="AJ24" i="1"/>
  <c r="AJ25" i="1"/>
  <c r="AJ26" i="1"/>
  <c r="AJ27" i="1"/>
  <c r="AJ28"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96" i="1"/>
  <c r="AJ97" i="1"/>
  <c r="AJ98" i="1"/>
  <c r="AJ99" i="1"/>
  <c r="AJ100" i="1"/>
  <c r="AJ101" i="1"/>
  <c r="AJ102" i="1"/>
  <c r="AJ103" i="1"/>
  <c r="AJ104" i="1"/>
  <c r="AJ105" i="1"/>
  <c r="AJ106" i="1"/>
  <c r="AJ107" i="1"/>
  <c r="AJ108"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L3"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08" i="1"/>
  <c r="R107" i="1"/>
  <c r="R106" i="1"/>
  <c r="R105" i="1"/>
  <c r="R104" i="1"/>
  <c r="R103" i="1"/>
  <c r="R102" i="1"/>
  <c r="R101" i="1"/>
  <c r="R100" i="1"/>
  <c r="R99" i="1"/>
  <c r="R98" i="1"/>
  <c r="R97" i="1"/>
  <c r="R96"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28" i="1"/>
  <c r="R27" i="1"/>
  <c r="R26" i="1"/>
  <c r="R25" i="1"/>
  <c r="R24" i="1"/>
  <c r="R23" i="1"/>
  <c r="R22" i="1"/>
  <c r="R21" i="1"/>
  <c r="R20" i="1"/>
  <c r="R19" i="1"/>
  <c r="R18" i="1"/>
  <c r="R17" i="1"/>
  <c r="R16" i="1"/>
  <c r="R15" i="1"/>
  <c r="R13" i="1"/>
  <c r="R12" i="1"/>
  <c r="R11" i="1"/>
  <c r="R10" i="1"/>
  <c r="R9" i="1"/>
  <c r="R8" i="1"/>
  <c r="R7" i="1"/>
  <c r="R6" i="1"/>
  <c r="R4" i="1"/>
  <c r="R3"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08" i="1"/>
  <c r="P107" i="1"/>
  <c r="P106" i="1"/>
  <c r="P105" i="1"/>
  <c r="P104" i="1"/>
  <c r="P103" i="1"/>
  <c r="P102" i="1"/>
  <c r="P101" i="1"/>
  <c r="P100" i="1"/>
  <c r="P99" i="1"/>
  <c r="P98" i="1"/>
  <c r="P97" i="1"/>
  <c r="P96"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28" i="1"/>
  <c r="P27" i="1"/>
  <c r="P26" i="1"/>
  <c r="P25" i="1"/>
  <c r="P24" i="1"/>
  <c r="P23" i="1"/>
  <c r="P22" i="1"/>
  <c r="P21" i="1"/>
  <c r="P20" i="1"/>
  <c r="P19" i="1"/>
  <c r="P18" i="1"/>
  <c r="P17" i="1"/>
  <c r="P16" i="1"/>
  <c r="P15" i="1"/>
  <c r="P13" i="1"/>
  <c r="P12" i="1"/>
  <c r="P11" i="1"/>
  <c r="P10" i="1"/>
  <c r="P9" i="1"/>
  <c r="P8" i="1"/>
  <c r="P7" i="1"/>
  <c r="P6" i="1"/>
  <c r="P4" i="1"/>
  <c r="P3"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08" i="1"/>
  <c r="N107" i="1"/>
  <c r="N106" i="1"/>
  <c r="N105" i="1"/>
  <c r="N104" i="1"/>
  <c r="N103" i="1"/>
  <c r="N102" i="1"/>
  <c r="N101" i="1"/>
  <c r="N100" i="1"/>
  <c r="N99" i="1"/>
  <c r="N98" i="1"/>
  <c r="N97" i="1"/>
  <c r="N96"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28" i="1"/>
  <c r="N27" i="1"/>
  <c r="N26" i="1"/>
  <c r="N25" i="1"/>
  <c r="N24" i="1"/>
  <c r="N23" i="1"/>
  <c r="N22" i="1"/>
  <c r="N21" i="1"/>
  <c r="N20" i="1"/>
  <c r="N19" i="1"/>
  <c r="N18" i="1"/>
  <c r="N17" i="1"/>
  <c r="N16" i="1"/>
  <c r="N15" i="1"/>
  <c r="N13" i="1"/>
  <c r="N12" i="1"/>
  <c r="N11" i="1"/>
  <c r="N10" i="1"/>
  <c r="N9" i="1"/>
  <c r="N8" i="1"/>
  <c r="N7" i="1"/>
  <c r="N6" i="1"/>
  <c r="N4" i="1"/>
  <c r="N3"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08" i="1"/>
  <c r="L107" i="1"/>
  <c r="L106" i="1"/>
  <c r="L105" i="1"/>
  <c r="L104" i="1"/>
  <c r="L103" i="1"/>
  <c r="L102" i="1"/>
  <c r="L101" i="1"/>
  <c r="L100" i="1"/>
  <c r="L99" i="1"/>
  <c r="L98" i="1"/>
  <c r="L97" i="1"/>
  <c r="L96"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28" i="1"/>
  <c r="L27" i="1"/>
  <c r="L26" i="1"/>
  <c r="L25" i="1"/>
  <c r="L24" i="1"/>
  <c r="L23" i="1"/>
  <c r="L22" i="1"/>
  <c r="L21" i="1"/>
  <c r="L20" i="1"/>
  <c r="L19" i="1"/>
  <c r="L18" i="1"/>
  <c r="L17" i="1"/>
  <c r="L16" i="1"/>
  <c r="L15" i="1"/>
  <c r="L13" i="1"/>
  <c r="L12" i="1"/>
  <c r="L11" i="1"/>
  <c r="L10" i="1"/>
  <c r="L9" i="1"/>
  <c r="L8" i="1"/>
  <c r="L7" i="1"/>
  <c r="L6" i="1"/>
  <c r="L4"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08" i="1"/>
  <c r="AH107" i="1"/>
  <c r="AH106" i="1"/>
  <c r="AH105" i="1"/>
  <c r="AH104" i="1"/>
  <c r="AH103" i="1"/>
  <c r="AH102" i="1"/>
  <c r="AH101" i="1"/>
  <c r="AH100" i="1"/>
  <c r="AH99" i="1"/>
  <c r="AH98" i="1"/>
  <c r="AH97" i="1"/>
  <c r="AH96"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28" i="1"/>
  <c r="AH27" i="1"/>
  <c r="AH26" i="1"/>
  <c r="AH25" i="1"/>
  <c r="AH24" i="1"/>
  <c r="AH23" i="1"/>
  <c r="AH22" i="1"/>
  <c r="AH21" i="1"/>
  <c r="AH20" i="1"/>
  <c r="AH19" i="1"/>
  <c r="AH18" i="1"/>
  <c r="AH17" i="1"/>
  <c r="AH16" i="1"/>
  <c r="AH15" i="1"/>
  <c r="AH13" i="1"/>
  <c r="AH12" i="1"/>
  <c r="AH11" i="1"/>
  <c r="AH10" i="1"/>
  <c r="AH9" i="1"/>
  <c r="AH8" i="1"/>
  <c r="AH7" i="1"/>
  <c r="AH6" i="1"/>
  <c r="AH4" i="1"/>
  <c r="AH3"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08" i="1"/>
  <c r="AF107" i="1"/>
  <c r="AF106" i="1"/>
  <c r="AF105" i="1"/>
  <c r="AF104" i="1"/>
  <c r="AF103" i="1"/>
  <c r="AF102" i="1"/>
  <c r="AF101" i="1"/>
  <c r="AF100" i="1"/>
  <c r="AF99" i="1"/>
  <c r="AF98" i="1"/>
  <c r="AF97" i="1"/>
  <c r="AF96"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28" i="1"/>
  <c r="AF27" i="1"/>
  <c r="AF26" i="1"/>
  <c r="AF25" i="1"/>
  <c r="AF24" i="1"/>
  <c r="AF23" i="1"/>
  <c r="AF22" i="1"/>
  <c r="AF21" i="1"/>
  <c r="AF20" i="1"/>
  <c r="AF19" i="1"/>
  <c r="AF18" i="1"/>
  <c r="AF17" i="1"/>
  <c r="AF16" i="1"/>
  <c r="AF15" i="1"/>
  <c r="AF13" i="1"/>
  <c r="AF12" i="1"/>
  <c r="AF11" i="1"/>
  <c r="AF10" i="1"/>
  <c r="AF9" i="1"/>
  <c r="AF8" i="1"/>
  <c r="AF7" i="1"/>
  <c r="AF6" i="1"/>
  <c r="AF4" i="1"/>
  <c r="AF3"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08" i="1"/>
  <c r="AD107" i="1"/>
  <c r="AD106" i="1"/>
  <c r="AD105" i="1"/>
  <c r="AD104" i="1"/>
  <c r="AD103" i="1"/>
  <c r="AD102" i="1"/>
  <c r="AD101" i="1"/>
  <c r="AD100" i="1"/>
  <c r="AD99" i="1"/>
  <c r="AD98" i="1"/>
  <c r="AD97" i="1"/>
  <c r="AD96"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28" i="1"/>
  <c r="AD27" i="1"/>
  <c r="AD26" i="1"/>
  <c r="AD25" i="1"/>
  <c r="AD24" i="1"/>
  <c r="AD23" i="1"/>
  <c r="AD22" i="1"/>
  <c r="AD21" i="1"/>
  <c r="AD20" i="1"/>
  <c r="AD19" i="1"/>
  <c r="AD18" i="1"/>
  <c r="AD17" i="1"/>
  <c r="AD16" i="1"/>
  <c r="AD15" i="1"/>
  <c r="AD13" i="1"/>
  <c r="AD12" i="1"/>
  <c r="AD11" i="1"/>
  <c r="AD10" i="1"/>
  <c r="AD9" i="1"/>
  <c r="AD8" i="1"/>
  <c r="AD7" i="1"/>
  <c r="AD6" i="1"/>
  <c r="AD4" i="1"/>
  <c r="AD3"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08" i="1"/>
  <c r="T107" i="1"/>
  <c r="T106" i="1"/>
  <c r="T105" i="1"/>
  <c r="T104" i="1"/>
  <c r="T103" i="1"/>
  <c r="T102" i="1"/>
  <c r="T101" i="1"/>
  <c r="T100" i="1"/>
  <c r="T99" i="1"/>
  <c r="T98" i="1"/>
  <c r="T97" i="1"/>
  <c r="T96"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28" i="1"/>
  <c r="T27" i="1"/>
  <c r="T26" i="1"/>
  <c r="T25" i="1"/>
  <c r="T24" i="1"/>
  <c r="T23" i="1"/>
  <c r="T22" i="1"/>
  <c r="T21" i="1"/>
  <c r="T20" i="1"/>
  <c r="T19" i="1"/>
  <c r="T18" i="1"/>
  <c r="T17" i="1"/>
  <c r="T16" i="1"/>
  <c r="T15" i="1"/>
  <c r="T13" i="1"/>
  <c r="T12" i="1"/>
  <c r="T11" i="1"/>
  <c r="T10" i="1"/>
  <c r="T9" i="1"/>
  <c r="T8" i="1"/>
  <c r="T7" i="1"/>
  <c r="T6" i="1"/>
  <c r="T4" i="1"/>
  <c r="T3"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08" i="1"/>
  <c r="V107" i="1"/>
  <c r="V106" i="1"/>
  <c r="V105" i="1"/>
  <c r="V104" i="1"/>
  <c r="V103" i="1"/>
  <c r="V102" i="1"/>
  <c r="V101" i="1"/>
  <c r="V100" i="1"/>
  <c r="V99" i="1"/>
  <c r="V98" i="1"/>
  <c r="V97" i="1"/>
  <c r="V96"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28" i="1"/>
  <c r="V27" i="1"/>
  <c r="V26" i="1"/>
  <c r="V25" i="1"/>
  <c r="V24" i="1"/>
  <c r="V23" i="1"/>
  <c r="V22" i="1"/>
  <c r="V21" i="1"/>
  <c r="V20" i="1"/>
  <c r="V19" i="1"/>
  <c r="V18" i="1"/>
  <c r="V17" i="1"/>
  <c r="V16" i="1"/>
  <c r="V15" i="1"/>
  <c r="V13" i="1"/>
  <c r="V12" i="1"/>
  <c r="V11" i="1"/>
  <c r="V10" i="1"/>
  <c r="V9" i="1"/>
  <c r="V8" i="1"/>
  <c r="V7" i="1"/>
  <c r="V6" i="1"/>
  <c r="V4" i="1"/>
  <c r="V3"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08" i="1"/>
  <c r="X107" i="1"/>
  <c r="X106" i="1"/>
  <c r="X105" i="1"/>
  <c r="X104" i="1"/>
  <c r="X103" i="1"/>
  <c r="X102" i="1"/>
  <c r="X101" i="1"/>
  <c r="X100" i="1"/>
  <c r="X99" i="1"/>
  <c r="X98" i="1"/>
  <c r="X97" i="1"/>
  <c r="X96"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28" i="1"/>
  <c r="X27" i="1"/>
  <c r="X26" i="1"/>
  <c r="X25" i="1"/>
  <c r="X24" i="1"/>
  <c r="X23" i="1"/>
  <c r="X22" i="1"/>
  <c r="X21" i="1"/>
  <c r="X20" i="1"/>
  <c r="X19" i="1"/>
  <c r="X18" i="1"/>
  <c r="X17" i="1"/>
  <c r="X16" i="1"/>
  <c r="X15" i="1"/>
  <c r="X13" i="1"/>
  <c r="X12" i="1"/>
  <c r="X11" i="1"/>
  <c r="X10" i="1"/>
  <c r="X9" i="1"/>
  <c r="X8" i="1"/>
  <c r="X7" i="1"/>
  <c r="X6" i="1"/>
  <c r="X4" i="1"/>
  <c r="X3"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08" i="1"/>
  <c r="Z107" i="1"/>
  <c r="Z106" i="1"/>
  <c r="Z105" i="1"/>
  <c r="Z104" i="1"/>
  <c r="Z103" i="1"/>
  <c r="Z102" i="1"/>
  <c r="Z101" i="1"/>
  <c r="Z100" i="1"/>
  <c r="Z99" i="1"/>
  <c r="Z98" i="1"/>
  <c r="Z97" i="1"/>
  <c r="Z96"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28" i="1"/>
  <c r="Z27" i="1"/>
  <c r="Z26" i="1"/>
  <c r="Z25" i="1"/>
  <c r="Z24" i="1"/>
  <c r="Z23" i="1"/>
  <c r="Z22" i="1"/>
  <c r="Z21" i="1"/>
  <c r="Z20" i="1"/>
  <c r="Z19" i="1"/>
  <c r="Z18" i="1"/>
  <c r="Z17" i="1"/>
  <c r="Z16" i="1"/>
  <c r="Z15" i="1"/>
  <c r="Z13" i="1"/>
  <c r="Z12" i="1"/>
  <c r="Z11" i="1"/>
  <c r="Z10" i="1"/>
  <c r="Z9" i="1"/>
  <c r="Z8" i="1"/>
  <c r="Z7" i="1"/>
  <c r="Z6" i="1"/>
  <c r="Z4" i="1"/>
  <c r="Z3"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08" i="1"/>
  <c r="AB107" i="1"/>
  <c r="AB106" i="1"/>
  <c r="AB105" i="1"/>
  <c r="AB104" i="1"/>
  <c r="AB103" i="1"/>
  <c r="AB102" i="1"/>
  <c r="AB101" i="1"/>
  <c r="AB100" i="1"/>
  <c r="AB99" i="1"/>
  <c r="AB98" i="1"/>
  <c r="AB97" i="1"/>
  <c r="AB96"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28" i="1"/>
  <c r="AB27" i="1"/>
  <c r="AB26" i="1"/>
  <c r="AB25" i="1"/>
  <c r="AB24" i="1"/>
  <c r="AB23" i="1"/>
  <c r="AB22" i="1"/>
  <c r="AB21" i="1"/>
  <c r="AB20" i="1"/>
  <c r="AB19" i="1"/>
  <c r="AB18" i="1"/>
  <c r="AB17" i="1"/>
  <c r="AB16" i="1"/>
  <c r="AB15" i="1"/>
  <c r="AB13" i="1"/>
  <c r="AB12" i="1"/>
  <c r="AB11" i="1"/>
  <c r="AB10" i="1"/>
  <c r="AB9" i="1"/>
  <c r="AB8" i="1"/>
  <c r="AB7" i="1"/>
  <c r="AB6" i="1"/>
  <c r="AB4" i="1"/>
  <c r="AB3" i="1"/>
  <c r="AL149" i="2" l="1"/>
  <c r="AH155" i="1"/>
  <c r="V155" i="1"/>
  <c r="L155" i="1"/>
  <c r="AB155" i="1"/>
  <c r="T155" i="1"/>
  <c r="T156" i="1" s="1"/>
  <c r="N155" i="1"/>
  <c r="N156" i="1" s="1"/>
  <c r="Z155" i="1"/>
  <c r="Z156" i="1" s="1"/>
  <c r="P155" i="1"/>
  <c r="P156" i="1" s="1"/>
  <c r="X155" i="1"/>
  <c r="X156" i="1" s="1"/>
  <c r="AF155" i="1"/>
  <c r="AF156" i="1" s="1"/>
  <c r="R155" i="1"/>
  <c r="R156" i="1" s="1"/>
  <c r="AJ155" i="1"/>
  <c r="AD155" i="1"/>
  <c r="AD156" i="1" s="1"/>
  <c r="V156" i="1"/>
  <c r="AM30" i="2"/>
  <c r="AM16" i="2"/>
  <c r="AK35" i="1"/>
  <c r="AK22" i="1"/>
  <c r="AK51" i="1"/>
  <c r="AK37" i="1"/>
  <c r="AK53" i="1"/>
  <c r="AK98" i="1"/>
  <c r="AK142" i="1"/>
  <c r="AK61" i="1"/>
  <c r="AK121" i="1"/>
  <c r="AK144" i="1"/>
  <c r="AK101" i="1"/>
  <c r="AK129" i="1"/>
  <c r="AK145" i="1"/>
  <c r="AK26" i="1"/>
  <c r="AK55" i="1"/>
  <c r="AK69" i="1"/>
  <c r="AK128" i="1"/>
  <c r="AK12" i="1"/>
  <c r="AK112" i="1"/>
  <c r="AK122" i="1"/>
  <c r="AK16" i="1"/>
  <c r="AK8" i="1"/>
  <c r="AK134" i="1"/>
  <c r="AK9" i="1"/>
  <c r="AK38" i="1"/>
  <c r="AK54" i="1"/>
  <c r="AK60" i="1"/>
  <c r="AK68" i="1"/>
  <c r="AK99" i="1"/>
  <c r="AK107" i="1"/>
  <c r="AK127" i="1"/>
  <c r="AK135" i="1"/>
  <c r="AK143" i="1"/>
  <c r="AK63" i="1"/>
  <c r="AK71" i="1"/>
  <c r="AK136" i="1"/>
  <c r="AK117" i="1"/>
  <c r="AK13" i="1"/>
  <c r="AK64" i="1"/>
  <c r="AK72" i="1"/>
  <c r="AK103" i="1"/>
  <c r="AK108" i="1"/>
  <c r="AK19" i="1"/>
  <c r="AK137" i="1"/>
  <c r="AK52" i="1"/>
  <c r="AK96" i="1"/>
  <c r="AK118" i="1"/>
  <c r="AK147" i="1"/>
  <c r="AK106" i="1"/>
  <c r="AK113" i="1"/>
  <c r="AK43" i="1"/>
  <c r="AK65" i="1"/>
  <c r="AK104" i="1"/>
  <c r="AK132" i="1"/>
  <c r="AK140" i="1"/>
  <c r="AK148" i="1"/>
  <c r="AK20" i="1"/>
  <c r="AK102" i="1"/>
  <c r="AK146" i="1"/>
  <c r="AK4" i="1"/>
  <c r="AK139" i="1"/>
  <c r="AK3" i="1"/>
  <c r="AK6" i="1"/>
  <c r="AK58" i="1"/>
  <c r="AK7" i="1"/>
  <c r="AK66" i="1"/>
  <c r="AK105" i="1"/>
  <c r="AK114" i="1"/>
  <c r="AK125" i="1"/>
  <c r="AK133" i="1"/>
  <c r="AK141" i="1"/>
  <c r="AK149" i="1"/>
  <c r="AK18" i="1"/>
  <c r="AK100" i="1"/>
  <c r="AK116" i="1"/>
  <c r="AK115" i="1"/>
  <c r="AK28" i="1"/>
  <c r="AK138" i="1"/>
  <c r="AK57" i="1"/>
  <c r="AK42" i="1"/>
  <c r="AK131" i="1"/>
  <c r="AK15" i="1"/>
  <c r="AK36" i="1"/>
  <c r="AK119" i="1"/>
  <c r="AK24" i="1"/>
  <c r="AK59" i="1"/>
  <c r="AK67" i="1"/>
  <c r="AK120" i="1"/>
  <c r="AK126" i="1"/>
  <c r="AK56" i="1"/>
  <c r="AK25" i="1"/>
  <c r="AK40" i="1"/>
  <c r="AK62" i="1"/>
  <c r="AK70" i="1"/>
  <c r="AK47" i="1"/>
  <c r="AK39" i="1"/>
  <c r="AK44" i="1"/>
  <c r="AK45" i="1"/>
  <c r="AK48" i="1"/>
  <c r="AK46" i="1"/>
  <c r="AK41" i="1"/>
  <c r="AK49" i="1"/>
  <c r="AK27" i="1"/>
  <c r="AK50" i="1"/>
  <c r="AK10" i="1"/>
  <c r="AK97" i="1"/>
  <c r="AK124" i="1"/>
  <c r="AK123" i="1"/>
  <c r="AK34" i="1"/>
  <c r="AK23" i="1"/>
  <c r="AK11" i="1"/>
  <c r="AK17" i="1"/>
  <c r="AK21" i="1"/>
  <c r="AK130" i="1"/>
  <c r="AO109" i="1" l="1"/>
  <c r="AO95" i="1"/>
  <c r="AM155" i="1"/>
  <c r="AK155" i="1"/>
  <c r="AB156" i="1"/>
  <c r="AO33" i="1"/>
  <c r="AO5" i="1"/>
  <c r="AH156" i="1"/>
  <c r="AO30" i="2"/>
  <c r="L156" i="1"/>
  <c r="AL85" i="1" l="1"/>
  <c r="AL93" i="1"/>
  <c r="AL90" i="1"/>
  <c r="AL88" i="1"/>
  <c r="AL89" i="1"/>
  <c r="AL92" i="1"/>
  <c r="AL87" i="1"/>
  <c r="AL91" i="1"/>
  <c r="AL86" i="1"/>
  <c r="AL94" i="1"/>
  <c r="AL84" i="1"/>
  <c r="AL32" i="1"/>
  <c r="AL31" i="1"/>
  <c r="AL30" i="1"/>
  <c r="AL82" i="1"/>
  <c r="AL81" i="1"/>
  <c r="AL150" i="1"/>
  <c r="AL152" i="1"/>
  <c r="AL151" i="1"/>
  <c r="AL79" i="1"/>
  <c r="AL80" i="1"/>
  <c r="AL77" i="1"/>
  <c r="AL78" i="1"/>
  <c r="AL75" i="1"/>
  <c r="AL76" i="1"/>
  <c r="AL73" i="1"/>
  <c r="AL74" i="1"/>
  <c r="AL110" i="1"/>
  <c r="AL111" i="1"/>
  <c r="AL43" i="1"/>
  <c r="AL138" i="1"/>
  <c r="AL126" i="1"/>
  <c r="AL132" i="1"/>
  <c r="AL53" i="1"/>
  <c r="AL101" i="1"/>
  <c r="AL142" i="1"/>
  <c r="AL13" i="1"/>
  <c r="AL103" i="1"/>
  <c r="AL6" i="1"/>
  <c r="AL61" i="1"/>
  <c r="AL11" i="1"/>
  <c r="AL148" i="1"/>
  <c r="AL70" i="1"/>
  <c r="AL12" i="1"/>
  <c r="AL41" i="1"/>
  <c r="AL66" i="1"/>
  <c r="AL52" i="1"/>
  <c r="AL122" i="1"/>
  <c r="AL140" i="1"/>
  <c r="AL100" i="1"/>
  <c r="AL26" i="1"/>
  <c r="AL24" i="1"/>
  <c r="AL21" i="1"/>
  <c r="AL65" i="1"/>
  <c r="AL58" i="1"/>
  <c r="AL38" i="1"/>
  <c r="AL4" i="1"/>
  <c r="AL63" i="1"/>
  <c r="AL121" i="1"/>
  <c r="AL131" i="1"/>
  <c r="AL107" i="1"/>
  <c r="AL113" i="1"/>
  <c r="AL146" i="1"/>
  <c r="AL40" i="1"/>
  <c r="AL47" i="1"/>
  <c r="AL55" i="1"/>
  <c r="AL22" i="1"/>
  <c r="AL114" i="1"/>
  <c r="AL96" i="1"/>
  <c r="AL143" i="1"/>
  <c r="AL49" i="1"/>
  <c r="AL144" i="1"/>
  <c r="AL104" i="1"/>
  <c r="AL97" i="1"/>
  <c r="AL136" i="1"/>
  <c r="AL9" i="1"/>
  <c r="AL123" i="1"/>
  <c r="AL17" i="1"/>
  <c r="AL130" i="1"/>
  <c r="AL39" i="1"/>
  <c r="AL149" i="1"/>
  <c r="AL129" i="1"/>
  <c r="AL36" i="1"/>
  <c r="AL44" i="1"/>
  <c r="AL117" i="1"/>
  <c r="AL23" i="1"/>
  <c r="AL56" i="1"/>
  <c r="AL128" i="1"/>
  <c r="AL28" i="1"/>
  <c r="AL127" i="1"/>
  <c r="AL115" i="1"/>
  <c r="AL60" i="1"/>
  <c r="AL37" i="1"/>
  <c r="AL141" i="1"/>
  <c r="AL45" i="1"/>
  <c r="AL133" i="1"/>
  <c r="AL72" i="1"/>
  <c r="AL50" i="1"/>
  <c r="AL59" i="1"/>
  <c r="AL116" i="1"/>
  <c r="AL102" i="1"/>
  <c r="AL27" i="1"/>
  <c r="AL3" i="1"/>
  <c r="AL120" i="1"/>
  <c r="AL68" i="1"/>
  <c r="AL134" i="1"/>
  <c r="AL99" i="1"/>
  <c r="AL64" i="1"/>
  <c r="AL57" i="1"/>
  <c r="AL34" i="1"/>
  <c r="AL98" i="1"/>
  <c r="AL106" i="1"/>
  <c r="AL105" i="1"/>
  <c r="AL119" i="1"/>
  <c r="AL139" i="1"/>
  <c r="AL16" i="1"/>
  <c r="AL145" i="1"/>
  <c r="AL147" i="1"/>
  <c r="AL20" i="1"/>
  <c r="AL42" i="1"/>
  <c r="AL62" i="1"/>
  <c r="AL71" i="1"/>
  <c r="AL69" i="1"/>
  <c r="AL46" i="1"/>
  <c r="AL10" i="1"/>
  <c r="AL7" i="1"/>
  <c r="AL8" i="1"/>
  <c r="AL137" i="1"/>
  <c r="AL25" i="1"/>
  <c r="AL48" i="1"/>
  <c r="AL112" i="1"/>
  <c r="AL125" i="1"/>
  <c r="AL67" i="1"/>
  <c r="AL108" i="1"/>
  <c r="AL15" i="1"/>
  <c r="AL54" i="1"/>
  <c r="AL135" i="1"/>
  <c r="AL51" i="1"/>
  <c r="AL19" i="1"/>
  <c r="AL35" i="1"/>
  <c r="AL124" i="1"/>
  <c r="AL18" i="1"/>
  <c r="AL118" i="1"/>
  <c r="AM109" i="1" l="1"/>
  <c r="AN109" i="1" s="1"/>
  <c r="AL155" i="1"/>
  <c r="AM83" i="1"/>
  <c r="AM14" i="1"/>
  <c r="AM29" i="1"/>
  <c r="AM33" i="1"/>
  <c r="AM5" i="1"/>
  <c r="AM95" i="1"/>
  <c r="AN95" i="1" s="1"/>
  <c r="AN33" i="1" l="1"/>
  <c r="A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Mande, Archana</author>
  </authors>
  <commentList>
    <comment ref="A268" authorId="0" shapeId="0" xr:uid="{00000000-0006-0000-0400-000001000000}">
      <text>
        <r>
          <rPr>
            <b/>
            <sz val="9"/>
            <color indexed="81"/>
            <rFont val="Tahoma"/>
            <charset val="1"/>
          </rPr>
          <t>Mande, Archana:</t>
        </r>
        <r>
          <rPr>
            <sz val="9"/>
            <color indexed="81"/>
            <rFont val="Tahoma"/>
            <charset val="1"/>
          </rPr>
          <t xml:space="preserve">
Do not show these codes on website</t>
        </r>
      </text>
    </comment>
    <comment ref="B268" authorId="0" shapeId="0" xr:uid="{00000000-0006-0000-0400-000002000000}">
      <text>
        <r>
          <rPr>
            <b/>
            <sz val="9"/>
            <color indexed="81"/>
            <rFont val="Tahoma"/>
            <charset val="1"/>
          </rPr>
          <t>Mande, Archana:</t>
        </r>
        <r>
          <rPr>
            <sz val="9"/>
            <color indexed="81"/>
            <rFont val="Tahoma"/>
            <charset val="1"/>
          </rPr>
          <t xml:space="preserve">
Do not show these codes on the website</t>
        </r>
      </text>
    </comment>
  </commentList>
</comments>
</file>

<file path=xl/sharedStrings.xml><?xml version="1.0" encoding="utf-8"?>
<sst xmlns="http://schemas.openxmlformats.org/spreadsheetml/2006/main" count="4325" uniqueCount="1673">
  <si>
    <t>EFF_FROM_DATE</t>
  </si>
  <si>
    <t>BILLING_CATEGORY_DESC</t>
  </si>
  <si>
    <t>PROC_CHG_CODE</t>
  </si>
  <si>
    <t>PROCEDURE_NAME</t>
  </si>
  <si>
    <t>UB_REV_CODE</t>
  </si>
  <si>
    <t>018-UH-DEF-FSC</t>
  </si>
  <si>
    <t>190 - CTO GRANT</t>
  </si>
  <si>
    <t>001630</t>
  </si>
  <si>
    <t>HB GRANT CTO-(IVGTT) INTRAVEN GLUC TOL TEST</t>
  </si>
  <si>
    <t>360.06</t>
  </si>
  <si>
    <t>001631</t>
  </si>
  <si>
    <t>HB GRANT CTO-(OGGT) ORAL GLUC TOL TEST</t>
  </si>
  <si>
    <t>240.04</t>
  </si>
  <si>
    <t>001608</t>
  </si>
  <si>
    <t>HB GRANT CTO-1 TO 1 RN CHARGE 60 MIN UNITS</t>
  </si>
  <si>
    <t>112.56</t>
  </si>
  <si>
    <t>001649</t>
  </si>
  <si>
    <t>HB GRANT CTO-2-D ECHO BASIC</t>
  </si>
  <si>
    <t>300.06</t>
  </si>
  <si>
    <t>001650</t>
  </si>
  <si>
    <t>HB GRANT CTO-2-D ECHO DOPPLER &amp; FLOW MAP</t>
  </si>
  <si>
    <t>480.07</t>
  </si>
  <si>
    <t>001676</t>
  </si>
  <si>
    <t>HB GRANT CTO-3 DAYS METABOLIC MEALS</t>
  </si>
  <si>
    <t>234.37</t>
  </si>
  <si>
    <t>001678</t>
  </si>
  <si>
    <t>HB GRANT CTO-6 MIN WALK TEST</t>
  </si>
  <si>
    <t>30.57</t>
  </si>
  <si>
    <t>001688</t>
  </si>
  <si>
    <t>HB GRANT CTO-A STUDY H&amp;P</t>
  </si>
  <si>
    <t>56.28</t>
  </si>
  <si>
    <t>001697</t>
  </si>
  <si>
    <t>HB GRANT CTO-AFTER HRS PORT/CNTRL LINE DRAW</t>
  </si>
  <si>
    <t>167.57</t>
  </si>
  <si>
    <t>001640</t>
  </si>
  <si>
    <t>HB GRANT CTO-AFTERHOURS BLOOD DRAW</t>
  </si>
  <si>
    <t>47.55</t>
  </si>
  <si>
    <t>001672</t>
  </si>
  <si>
    <t>HB GRANT CTO-APPLICATION PROCESSIN</t>
  </si>
  <si>
    <t>591.47</t>
  </si>
  <si>
    <t>001655</t>
  </si>
  <si>
    <t>HB GRANT CTO-ARTERIAL INTIMA-MEDIAL THICKNESS</t>
  </si>
  <si>
    <t>120.02</t>
  </si>
  <si>
    <t>001638</t>
  </si>
  <si>
    <t>HB GRANT CTO-BIKE EXERCISE TESTING</t>
  </si>
  <si>
    <t>450.63</t>
  </si>
  <si>
    <t>001657</t>
  </si>
  <si>
    <t>HB GRANT CTO-BRACHIAL ARTERY FMD</t>
  </si>
  <si>
    <t>300.04</t>
  </si>
  <si>
    <t>001668</t>
  </si>
  <si>
    <t>HB GRANT CTO-BREAKAFAST (BASIC SELECT MENU)</t>
  </si>
  <si>
    <t>14.71</t>
  </si>
  <si>
    <t>001673</t>
  </si>
  <si>
    <t>HB GRANT CTO-BREAKFAST-METABOLIC MEAL</t>
  </si>
  <si>
    <t>19.25</t>
  </si>
  <si>
    <t>001635</t>
  </si>
  <si>
    <t>HB GRANT CTO-CAL ROOM 60 MIN UNITS</t>
  </si>
  <si>
    <t>001636</t>
  </si>
  <si>
    <t>HB GRANT CTO-CAL ROOM PER NIGHT</t>
  </si>
  <si>
    <t>960.14</t>
  </si>
  <si>
    <t>001658</t>
  </si>
  <si>
    <t>HB GRANT CTO-CAROTID DUPLEX-BILATERAL</t>
  </si>
  <si>
    <t>420.06</t>
  </si>
  <si>
    <t>001680</t>
  </si>
  <si>
    <t>HB GRANT CTO-COMPLEX INFUSION</t>
  </si>
  <si>
    <t>743.88</t>
  </si>
  <si>
    <t>001670</t>
  </si>
  <si>
    <t>HB GRANT CTO-DINNER (BASIC SELECT MENU)</t>
  </si>
  <si>
    <t>20.38</t>
  </si>
  <si>
    <t>001675</t>
  </si>
  <si>
    <t>HB GRANT CTO-DINNER-METABOLIC MEAL</t>
  </si>
  <si>
    <t>38.49</t>
  </si>
  <si>
    <t>001644</t>
  </si>
  <si>
    <t>HB GRANT CTO-DXA LUMBAR SPINE</t>
  </si>
  <si>
    <t>001645</t>
  </si>
  <si>
    <t>HB GRANT CTO-DXA PROXIMAL FEMUR</t>
  </si>
  <si>
    <t>001647</t>
  </si>
  <si>
    <t>HB GRANT CTO-DXA SPINE, FEMUR, WHOLE BODY</t>
  </si>
  <si>
    <t>600.08</t>
  </si>
  <si>
    <t>001646</t>
  </si>
  <si>
    <t>HB GRANT CTO-DXA TOTAL BODY</t>
  </si>
  <si>
    <t>001679</t>
  </si>
  <si>
    <t>HB GRANT CTO-D-XYLOSE ABSORPTION</t>
  </si>
  <si>
    <t>001681</t>
  </si>
  <si>
    <t>HB GRANT CTO-ECG (LOW)</t>
  </si>
  <si>
    <t>60.01</t>
  </si>
  <si>
    <t>001695</t>
  </si>
  <si>
    <t>HB GRANT CTO-ECG (LOW/SERIAL)</t>
  </si>
  <si>
    <t>90.58</t>
  </si>
  <si>
    <t>001629</t>
  </si>
  <si>
    <t>HB GRANT CTO-ECG (SERIAL UP TO 3)</t>
  </si>
  <si>
    <t>238.90</t>
  </si>
  <si>
    <t>001696</t>
  </si>
  <si>
    <t>HB GRANT CTO-ECG INTERPRETATION</t>
  </si>
  <si>
    <t>001628</t>
  </si>
  <si>
    <t>HB GRANT CTO-ECG W/O INTERPRETATION</t>
  </si>
  <si>
    <t>001597</t>
  </si>
  <si>
    <t>HB GRANT CTO-ECHO COMPLETE INTERPRETATION</t>
  </si>
  <si>
    <t>001598</t>
  </si>
  <si>
    <t>HB GRANT CTO-ECHO LIMITED INTERPRETATION</t>
  </si>
  <si>
    <t>001648</t>
  </si>
  <si>
    <t>HB GRANT CTO-EJECTION FRACTION (EF) ONLY</t>
  </si>
  <si>
    <t>181.16</t>
  </si>
  <si>
    <t>001656</t>
  </si>
  <si>
    <t>HB GRANT CTO-FEMORAL ARTERY IMAGING</t>
  </si>
  <si>
    <t>001665</t>
  </si>
  <si>
    <t>HB GRANT CTO-FOOD PREP CLS W/O INGRED 60MIN</t>
  </si>
  <si>
    <t>78.12</t>
  </si>
  <si>
    <t>001660</t>
  </si>
  <si>
    <t>HB GRANT CTO-GOURMET MEALS</t>
  </si>
  <si>
    <t>45.29</t>
  </si>
  <si>
    <t>001694</t>
  </si>
  <si>
    <t>HB GRANT CTO-HEPATITIS ADMIN AND VACCINE</t>
  </si>
  <si>
    <t>001619</t>
  </si>
  <si>
    <t>HB GRANT CTO-INFUSE CHAIR 1ST HR</t>
  </si>
  <si>
    <t>150.59</t>
  </si>
  <si>
    <t>001620</t>
  </si>
  <si>
    <t>HB GRANT CTO-INFUSE CHAIR 1ST HR W/O RN</t>
  </si>
  <si>
    <t>72.46</t>
  </si>
  <si>
    <t>001621</t>
  </si>
  <si>
    <t>HB GRANT CTO-INFUSE CHAIR EA ADDL HR</t>
  </si>
  <si>
    <t>36.23</t>
  </si>
  <si>
    <t>001622</t>
  </si>
  <si>
    <t>HB GRANT CTO-INFUSE CHAIR EA ADDL HR W/O RN</t>
  </si>
  <si>
    <t>23.78</t>
  </si>
  <si>
    <t>001603</t>
  </si>
  <si>
    <t>HB GRANT CTO-INPT ICU ROOM RATE</t>
  </si>
  <si>
    <t>1879.52</t>
  </si>
  <si>
    <t>001600</t>
  </si>
  <si>
    <t>HB GRANT CTO-INPT MED SURG ROOM RATE</t>
  </si>
  <si>
    <t>1029.21</t>
  </si>
  <si>
    <t>001601</t>
  </si>
  <si>
    <t>HB GRANT CTO-INPT MED SURG W TELE ROOM</t>
  </si>
  <si>
    <t>1200.18</t>
  </si>
  <si>
    <t>001604</t>
  </si>
  <si>
    <t>HB GRANT CTO-INPT SHORT STAY (0-4 HRS)</t>
  </si>
  <si>
    <t>170.97</t>
  </si>
  <si>
    <t>001606</t>
  </si>
  <si>
    <t>HB GRANT CTO-INPT SHORT STAY (14-23 HRS)</t>
  </si>
  <si>
    <t>985.04</t>
  </si>
  <si>
    <t>001605</t>
  </si>
  <si>
    <t>HB GRANT CTO-INPT SHORT STAY (5-13 HRS)</t>
  </si>
  <si>
    <t>558.19</t>
  </si>
  <si>
    <t>001602</t>
  </si>
  <si>
    <t>HB GRANT CTO-INPT STEP DOWN ROOM RATE</t>
  </si>
  <si>
    <t>1800.27</t>
  </si>
  <si>
    <t>001689</t>
  </si>
  <si>
    <t>HB GRANT CTO-INVEST INIT (A) STRESS TREADMILL TEST</t>
  </si>
  <si>
    <t>001683</t>
  </si>
  <si>
    <t>HB GRANT CTO-INVEST INIT (A) STUDY CNSLT EA 15 MIN</t>
  </si>
  <si>
    <t>16.99</t>
  </si>
  <si>
    <t>001686</t>
  </si>
  <si>
    <t>HB GRANT CTO-INVEST INIT (A) STUDY ON CALL/NIGHT</t>
  </si>
  <si>
    <t>001690</t>
  </si>
  <si>
    <t>HB GRANT CTO-INVEST INIT (A) STUDY PROVIDER TREAD TEST</t>
  </si>
  <si>
    <t>001693</t>
  </si>
  <si>
    <t>HB GRANT CTO-INVSTGTR INITIAT ECG INTERPRET</t>
  </si>
  <si>
    <t>001677</t>
  </si>
  <si>
    <t>HB GRANT CTO-KIDNEY BIOPSY</t>
  </si>
  <si>
    <t>360.05</t>
  </si>
  <si>
    <t>001599</t>
  </si>
  <si>
    <t>HB GRANT CTO-LIVER BIOPSY</t>
  </si>
  <si>
    <t>240.03</t>
  </si>
  <si>
    <t>001669</t>
  </si>
  <si>
    <t>HB GRANT CTO-LUNCH (BASIC SELECT MENU)</t>
  </si>
  <si>
    <t>18.12</t>
  </si>
  <si>
    <t>001674</t>
  </si>
  <si>
    <t>HB GRANT CTO-LUNCH-METABOLIC MEAL</t>
  </si>
  <si>
    <t>26.04</t>
  </si>
  <si>
    <t>001632</t>
  </si>
  <si>
    <t>HB GRANT CTO-MIX MEAL TOLERANCE TEST</t>
  </si>
  <si>
    <t>001699</t>
  </si>
  <si>
    <t>HB GRANT CTO-MUSCLE BIOPSY-PA NEEDLE</t>
  </si>
  <si>
    <t>001609</t>
  </si>
  <si>
    <t>HB GRANT CTO-OUTPT EXAM RM 20 MIN</t>
  </si>
  <si>
    <t>67.96</t>
  </si>
  <si>
    <t>001610</t>
  </si>
  <si>
    <t>HB GRANT CTO-OUTPT EXAM RM 20 MIN NO RN</t>
  </si>
  <si>
    <t>44.60</t>
  </si>
  <si>
    <t>001611</t>
  </si>
  <si>
    <t>HB GRANT CTO-OUTPT EXAM RM 21-39 MIN</t>
  </si>
  <si>
    <t>78.58</t>
  </si>
  <si>
    <t>001612</t>
  </si>
  <si>
    <t>HB GRANT CTO-OUTPT EXAM RM 21-39 MIN NO RN</t>
  </si>
  <si>
    <t>001613</t>
  </si>
  <si>
    <t>HB GRANT CTO-OUTPT EXAM RM 40-59 MIN</t>
  </si>
  <si>
    <t>95.57</t>
  </si>
  <si>
    <t>001614</t>
  </si>
  <si>
    <t>HB GRANT CTO-OUTPT EXAM RM 40-59 MIN NO RN</t>
  </si>
  <si>
    <t>001615</t>
  </si>
  <si>
    <t>HB GRANT CTO-OUTPT EXAM RM 60-120 MIN</t>
  </si>
  <si>
    <t>146.54</t>
  </si>
  <si>
    <t>001616</t>
  </si>
  <si>
    <t>HB GRANT CTO-OUTPT EXAM RM 60-120 MIN NO RN</t>
  </si>
  <si>
    <t>90.26</t>
  </si>
  <si>
    <t>001617</t>
  </si>
  <si>
    <t>HB GRANT CTO-OUTPT EXAM RM GT 120 MIN</t>
  </si>
  <si>
    <t>225.12</t>
  </si>
  <si>
    <t>001618</t>
  </si>
  <si>
    <t>HB GRANT CTO-OUTPT EXAM RM GT 120 MIN NO RN</t>
  </si>
  <si>
    <t>123.18</t>
  </si>
  <si>
    <t>001661</t>
  </si>
  <si>
    <t>HB GRANT CTO-PERSONALIZED EATING PLAN</t>
  </si>
  <si>
    <t>001625</t>
  </si>
  <si>
    <t>HB GRANT CTO-PHARMACOKINETICS PER DRAW</t>
  </si>
  <si>
    <t>001596</t>
  </si>
  <si>
    <t>HB GRANT CTO-PHLEBOTOMY CHAIR</t>
  </si>
  <si>
    <t>001624</t>
  </si>
  <si>
    <t>HB GRANT CTO-PORT OR CENTRAL LINE DRAW</t>
  </si>
  <si>
    <t>001684</t>
  </si>
  <si>
    <t>HB GRANT CTO-PROVIDER CONSULT EA 15 MIN</t>
  </si>
  <si>
    <t>28.67</t>
  </si>
  <si>
    <t>001687</t>
  </si>
  <si>
    <t>HB GRANT CTO-PROVIDER H&amp;P</t>
  </si>
  <si>
    <t>001685</t>
  </si>
  <si>
    <t>HB GRANT CTO-PROVIDER ON CALL PER NIGHT</t>
  </si>
  <si>
    <t>001627</t>
  </si>
  <si>
    <t>HB GRANT CTO-PULSE OX MULTIPLE</t>
  </si>
  <si>
    <t>001626</t>
  </si>
  <si>
    <t>HB GRANT CTO-PULSE OX SINGLE</t>
  </si>
  <si>
    <t>001663</t>
  </si>
  <si>
    <t>HB GRANT CTO-RECIPE MODIF COMPLEX</t>
  </si>
  <si>
    <t>101.90</t>
  </si>
  <si>
    <t>001662</t>
  </si>
  <si>
    <t>HB GRANT CTO-RECIPE MODIF SIMPLE</t>
  </si>
  <si>
    <t>001637</t>
  </si>
  <si>
    <t>HB GRANT CTO-RMR INCLUDE INTERPRETATION</t>
  </si>
  <si>
    <t>001594</t>
  </si>
  <si>
    <t>17.50</t>
  </si>
  <si>
    <t>001593</t>
  </si>
  <si>
    <t>70.00</t>
  </si>
  <si>
    <t>001691</t>
  </si>
  <si>
    <t>HB GRANT CTO-SAMPLE PROCESS PER DRAW</t>
  </si>
  <si>
    <t>6.79</t>
  </si>
  <si>
    <t>001671</t>
  </si>
  <si>
    <t>HB GRANT CTO-SNACK (BASIC SELECT MENU)</t>
  </si>
  <si>
    <t>7.92</t>
  </si>
  <si>
    <t>001633</t>
  </si>
  <si>
    <t>HB GRANT CTO-STRESS TREADMILL W/O INTRP</t>
  </si>
  <si>
    <t>001666</t>
  </si>
  <si>
    <t>HB GRANT CTO-SUPERMARKET TOUR 60 MIN UNIT</t>
  </si>
  <si>
    <t>001643</t>
  </si>
  <si>
    <t>HB GRANT CTO-SUPPLIES-HIGH</t>
  </si>
  <si>
    <t>107.56</t>
  </si>
  <si>
    <t>001641</t>
  </si>
  <si>
    <t>HB GRANT CTO-SUPPLIES-LOW</t>
  </si>
  <si>
    <t>001642</t>
  </si>
  <si>
    <t>HB GRANT CTO-SUPPLIES-MID</t>
  </si>
  <si>
    <t>001692</t>
  </si>
  <si>
    <t>HB GRANT CTO-TB SKIN TEST</t>
  </si>
  <si>
    <t>001607</t>
  </si>
  <si>
    <t>HB GRANT CTO-TELE MONITOR 60 MIN UNITS</t>
  </si>
  <si>
    <t>001651</t>
  </si>
  <si>
    <t>HB GRANT CTO-TISSUE DOPPLER TRACK/STAIN</t>
  </si>
  <si>
    <t>540.12</t>
  </si>
  <si>
    <t>001667</t>
  </si>
  <si>
    <t>HB GRANT CTO-TRAVEL 60 MIN UNITS</t>
  </si>
  <si>
    <t>001682</t>
  </si>
  <si>
    <t>HB GRANT CTO-ULTRASOUND</t>
  </si>
  <si>
    <t>001698</t>
  </si>
  <si>
    <t>HB GRANT CTO-URINE SPEC PK TEACH/COLLECT</t>
  </si>
  <si>
    <t>001659</t>
  </si>
  <si>
    <t>HB GRANT CTO-US W ASSIST 60 MIN UNIT</t>
  </si>
  <si>
    <t>001623</t>
  </si>
  <si>
    <t>HB GRANT CTO-VENIPUNCTURE (1 TIME ONLY)</t>
  </si>
  <si>
    <t>001634</t>
  </si>
  <si>
    <t>HB GRANT CTO-VO2 MAX TESTING</t>
  </si>
  <si>
    <t>001664</t>
  </si>
  <si>
    <t>HB GRANT CTO-WEIGHT LOSS COUNSEL 60 MIN UNIT</t>
  </si>
  <si>
    <t>001595</t>
  </si>
  <si>
    <t>HB GRANT-CTRC ECHO (15 MINUTE UNITS)</t>
  </si>
  <si>
    <t>37.62</t>
  </si>
  <si>
    <t>570204</t>
  </si>
  <si>
    <t>HB GRANT-RESEARCH MONITORING PER HOUR</t>
  </si>
  <si>
    <t>340-RESEARCH</t>
  </si>
  <si>
    <t>046091</t>
  </si>
  <si>
    <t>HB RESEARCH-O/P-BLOOD DRAW FROM AN IV</t>
  </si>
  <si>
    <t>4.53</t>
  </si>
  <si>
    <t>046096</t>
  </si>
  <si>
    <t>HB RESEARCH-O/P-CELL COLLECTION</t>
  </si>
  <si>
    <t>70.20</t>
  </si>
  <si>
    <t>046088</t>
  </si>
  <si>
    <t>HB RESEARCH-O/P-CRT (HIGH LEVEL WITH RN SUPPORT) PER 30 MIN</t>
  </si>
  <si>
    <t>11.32</t>
  </si>
  <si>
    <t>046087</t>
  </si>
  <si>
    <t>HB RESEARCH-O/P-CRT (LOW LEVEL WITH RN SUPPORT) PER 30 MIN</t>
  </si>
  <si>
    <t>5.66</t>
  </si>
  <si>
    <t>046100</t>
  </si>
  <si>
    <t>HB RESEARCH-O/P-ECG (SERIAL)</t>
  </si>
  <si>
    <t>9.06</t>
  </si>
  <si>
    <t>046099</t>
  </si>
  <si>
    <t>HB RESEARCH-O/P-ECG (SINGLE)</t>
  </si>
  <si>
    <t>046093</t>
  </si>
  <si>
    <t>HB RESEARCH-O/P-INFUSION 1ST HOUR</t>
  </si>
  <si>
    <t>41.89</t>
  </si>
  <si>
    <t>046094</t>
  </si>
  <si>
    <t>HB RESEARCH-O/P-INFUSION EACH ADDITIONAL HOUR</t>
  </si>
  <si>
    <t>24.91</t>
  </si>
  <si>
    <t>046090</t>
  </si>
  <si>
    <t>HB RESEARCH-O/P-IV START</t>
  </si>
  <si>
    <t>12.45</t>
  </si>
  <si>
    <t>046098</t>
  </si>
  <si>
    <t>HB RESEARCH-O/P-IVGTT (IV GLUCOSE TOLERANCE)</t>
  </si>
  <si>
    <t>223.05</t>
  </si>
  <si>
    <t>046083</t>
  </si>
  <si>
    <t>HB RESEARCH-O/P-NP SERVICES PER 30 MIN</t>
  </si>
  <si>
    <t>28.31</t>
  </si>
  <si>
    <t>046097</t>
  </si>
  <si>
    <t>HB RESEARCH-O/P-OGTT (ORAL GLUCOSE TOLERANCE)</t>
  </si>
  <si>
    <t>046092</t>
  </si>
  <si>
    <t>HB RESEARCH-O/P-PORT DRAW OR CENTRAL LINE DRAW</t>
  </si>
  <si>
    <t>22.65</t>
  </si>
  <si>
    <t>046084</t>
  </si>
  <si>
    <t>HB RESEARCH-O/P-RN (HIGH LEVEL OF CARE) PER 30 MIN</t>
  </si>
  <si>
    <t>21.52</t>
  </si>
  <si>
    <t>046086</t>
  </si>
  <si>
    <t>HB RESEARCH-O/P-RN (LOW LEVEL OF CARE) PER 30 MIN</t>
  </si>
  <si>
    <t>046085</t>
  </si>
  <si>
    <t>HB RESEARCH-O/P-RN (MEDIUM LEVEL CARE) PER 30 MIN</t>
  </si>
  <si>
    <t>13.58</t>
  </si>
  <si>
    <t>046095</t>
  </si>
  <si>
    <t>HB RESEARCH-O/P-SAMPLE PROCESSING (PER SAMPLE)</t>
  </si>
  <si>
    <t>2.26</t>
  </si>
  <si>
    <t>046082</t>
  </si>
  <si>
    <t>HB RESEARCH-O/P-STUDY INITIATION FEE</t>
  </si>
  <si>
    <t>226.45</t>
  </si>
  <si>
    <t>046101</t>
  </si>
  <si>
    <t>HB RESEARCH-O/P-USE MACHINE W ASSISTANCE 60 MIN</t>
  </si>
  <si>
    <t>046089</t>
  </si>
  <si>
    <t>HB RESEARCH-O/P-VENIPUNCTURE</t>
  </si>
  <si>
    <t>015204</t>
  </si>
  <si>
    <t>HB RESEARCH-SHORT STAY 00-04 HOURS</t>
  </si>
  <si>
    <t>225.76</t>
  </si>
  <si>
    <t>015205</t>
  </si>
  <si>
    <t>HB RESEARCH-SHORT STAY 05-13 HOURS</t>
  </si>
  <si>
    <t>733.76</t>
  </si>
  <si>
    <t>015206</t>
  </si>
  <si>
    <t>HB RESEARCH-SHORT STAY 14-23 HOURS</t>
  </si>
  <si>
    <t>1298.19</t>
  </si>
  <si>
    <t>HB RESEARCH-MOBILE NURSING PER HOUR</t>
  </si>
  <si>
    <t>HB RESEARCH-MOBILE NURSING PER 15 MIN</t>
  </si>
  <si>
    <t>Quantity</t>
  </si>
  <si>
    <t>Oct 2014</t>
  </si>
  <si>
    <t>Sept 2014</t>
  </si>
  <si>
    <t>Nov 2014</t>
  </si>
  <si>
    <t>HB GRANT CTO-RN TIME PER HOUR</t>
  </si>
  <si>
    <t>HB IV PUSH SINGLE OR INITIAL</t>
  </si>
  <si>
    <t>HB PULSE OXIMETRY MULTIPLE DETER</t>
  </si>
  <si>
    <t>Dec 2014</t>
  </si>
  <si>
    <t>HB MED/SURG/GYN HIGH ROOM CHG</t>
  </si>
  <si>
    <t>EPIC Revenue</t>
  </si>
  <si>
    <t>AUG 2014</t>
  </si>
  <si>
    <t>JUL 2014</t>
  </si>
  <si>
    <t>JUN 2014</t>
  </si>
  <si>
    <t>MAY 2014</t>
  </si>
  <si>
    <t>JAN 2014</t>
  </si>
  <si>
    <t>FEB 2014</t>
  </si>
  <si>
    <t>MAR 2014</t>
  </si>
  <si>
    <t>APR 2014</t>
  </si>
  <si>
    <t>actual</t>
  </si>
  <si>
    <t>HB IV INFUSE NONCHEMO UP TO 1 HR INITIAL</t>
  </si>
  <si>
    <t>HB IV PUSH EACH ADDL SEQUNTL NEW DRUG</t>
  </si>
  <si>
    <t>HB CHEMO TX-IV INFUSION UP TO 1 HR SNGL/I</t>
  </si>
  <si>
    <t>HB MED/SURG/GYN ROOM CHG</t>
  </si>
  <si>
    <t>OBS PER HOUR</t>
  </si>
  <si>
    <t>HB CHEMO EX-IV INFUSION UP TO 1 HOUR</t>
  </si>
  <si>
    <t>HB CHEMO EX-IV INFUSION EACH ADDL HOUR</t>
  </si>
  <si>
    <t>HB VENIPUNCTURE</t>
  </si>
  <si>
    <t>HB OBS PER HR MC NONCOVERAGE</t>
  </si>
  <si>
    <t>HB TRANSFUSION-BLOOD &amp; BLOOD COMPON</t>
  </si>
  <si>
    <t>HB MED/SURG/GYN W/ MONITOR ROOM CHG</t>
  </si>
  <si>
    <t>%mark dwn</t>
  </si>
  <si>
    <t>29% of rev is IP room charges</t>
  </si>
  <si>
    <t>28% of rev is OP room charges</t>
  </si>
  <si>
    <t>57% of all rev is room charges accounting for $342,494 out of $600,866</t>
  </si>
  <si>
    <t>Current CTO</t>
  </si>
  <si>
    <t>CTRC + 55%</t>
  </si>
  <si>
    <t>CTRC chrg</t>
  </si>
  <si>
    <t>Anthropometrics</t>
  </si>
  <si>
    <t>Vitals</t>
  </si>
  <si>
    <t>IV Start</t>
  </si>
  <si>
    <t>Infusion - 1st hr, includes IV start</t>
  </si>
  <si>
    <t>Infusion - each addl hour</t>
  </si>
  <si>
    <t>Medication Administration - IV</t>
  </si>
  <si>
    <t>Medication Administration - Oral, IM or sub-Q</t>
  </si>
  <si>
    <t>Preg Test - urine</t>
  </si>
  <si>
    <t>HB GRANT CTO-RN TIME PER 15 Min</t>
  </si>
  <si>
    <t>HB GRANT CTO-PA TIME PER 15 Min</t>
  </si>
  <si>
    <t>CTRC + 100%</t>
  </si>
  <si>
    <t>ROOM ONLY' VISITS W/ SUPPLIES NEEDED</t>
  </si>
  <si>
    <t>ECG</t>
  </si>
  <si>
    <t>Injection</t>
  </si>
  <si>
    <t>Urine Collection</t>
  </si>
  <si>
    <t>Urine Preg Test</t>
  </si>
  <si>
    <t>Blood Draw - Venipuncture</t>
  </si>
  <si>
    <t>Glucometer</t>
  </si>
  <si>
    <t>visits</t>
  </si>
  <si>
    <t>Need to add SIIM codes for CTO</t>
  </si>
  <si>
    <t>Delete SIM</t>
  </si>
  <si>
    <t>Hospital Charge</t>
  </si>
  <si>
    <t>Injection-subQ/IM</t>
  </si>
  <si>
    <t>Qty</t>
  </si>
  <si>
    <t>Current CTO Charge</t>
  </si>
  <si>
    <t>Current CTRC Charge</t>
  </si>
  <si>
    <t>CTRC +   55%</t>
  </si>
  <si>
    <t>Need to add SIM codes for CTO</t>
  </si>
  <si>
    <t>EPIC Billed</t>
  </si>
  <si>
    <t>CTO - IP ADMISSION/DISCHARGE ADMIN FEE</t>
  </si>
  <si>
    <t>CTO - IP CANCELLATION FEE WITHOUT 2 WEEK NOTICE</t>
  </si>
  <si>
    <t>CTO - OP CANCELLATION FEE WITHOUT 48 HOUR NOTICE</t>
  </si>
  <si>
    <t>CTO - ANTHROPOMETRICS</t>
  </si>
  <si>
    <t>CTO - VITALS</t>
  </si>
  <si>
    <t>CTO - IV START</t>
  </si>
  <si>
    <t>CTO - INFUSION - 1ST HOUR, INCLUDES IV START</t>
  </si>
  <si>
    <t>CTO - INFUSION - EACH ADD'L HOUR</t>
  </si>
  <si>
    <t>CTO - MEDICATION ADMINISTRATION - IV</t>
  </si>
  <si>
    <t>CTO - MEDICATION ADMINISTRATION - ORAL, IM, SUB-Q</t>
  </si>
  <si>
    <t>CTO - URINE PREG TEST</t>
  </si>
  <si>
    <t>CTO - PHYS ASST ONE-ON-ONE OR OBSERVATION - 15 MIN.</t>
  </si>
  <si>
    <t>CTO - RN ONE-ON-ONE OR OBSERVATION - 15 MIN.</t>
  </si>
  <si>
    <t>Total Billed thru EPIC</t>
  </si>
  <si>
    <t>% of Billed Rev</t>
  </si>
  <si>
    <t>CTO-RN TIME PER HOUR</t>
  </si>
  <si>
    <t>CTRC ECHO (15 MINUTE UNITS)</t>
  </si>
  <si>
    <t>CTO-ECHO COMPLETE INTERPRETATION</t>
  </si>
  <si>
    <t>CTO-ECHO LIMITED INTERPRETATION</t>
  </si>
  <si>
    <t>CTO-INPT MED SURG ROOM RATE</t>
  </si>
  <si>
    <t>CTO-INPT STEP DOWN ROOM RATE</t>
  </si>
  <si>
    <t>CTO-INPT SHORT STAY (0-4 HRS)</t>
  </si>
  <si>
    <t>CTO-INPT SHORT STAY (5-13 HRS)</t>
  </si>
  <si>
    <t>CTO-INPT SHORT STAY (14-23 HRS)</t>
  </si>
  <si>
    <t>CTO-TELE MONITOR 60 MIN UNITS</t>
  </si>
  <si>
    <t>CTO-1 TO 1 RN CHARGE 60 MIN UNITS</t>
  </si>
  <si>
    <t>CTO-OUTPT EXAM RM 20 MIN</t>
  </si>
  <si>
    <t>CTO-OUTPT EXAM RM 21-39 MIN</t>
  </si>
  <si>
    <t>CTO-OUTPT EXAM RM 40-59 MIN</t>
  </si>
  <si>
    <t>CTO-OUTPT EXAM RM 60-120 MIN</t>
  </si>
  <si>
    <t>CTO-OUTPT EXAM RM GT 120 MIN</t>
  </si>
  <si>
    <t>CTO-INFUSE CHAIR 1ST HR</t>
  </si>
  <si>
    <t>CTO-INFUSE CHAIR EA ADDL HR</t>
  </si>
  <si>
    <t>CTO-VENIPUNCTURE (1 TIME ONLY)</t>
  </si>
  <si>
    <t>CTO-PORT OR CENTRAL LINE DRAW</t>
  </si>
  <si>
    <t>CTO-PHARMACOKINETICS PER DRAW</t>
  </si>
  <si>
    <t>CTO-PULSE OX SINGLE</t>
  </si>
  <si>
    <t>CTO-ECG W/O INTERPRETATION</t>
  </si>
  <si>
    <t>CTO-AFTERHOURS BLOOD DRAW</t>
  </si>
  <si>
    <t>CTO-ECG (SERIAL UP TO 3)</t>
  </si>
  <si>
    <t>CTO-SUPPLIES-LOW</t>
  </si>
  <si>
    <t>CTO-SUPPLIES-MID</t>
  </si>
  <si>
    <t>CTO-EJECTION FRACTION (EF) ONLY</t>
  </si>
  <si>
    <t>CTO-2-D ECHO DOPPLER &amp; FLOW MAP</t>
  </si>
  <si>
    <t>CTO-BREAKAFAST (BASIC SELECT MENU)</t>
  </si>
  <si>
    <t>CTO-LUNCH (BASIC SELECT MENU)</t>
  </si>
  <si>
    <t>CTO-DINNER (BASIC SELECT MENU)</t>
  </si>
  <si>
    <t>CTO-SNACK (BASIC SELECT MENU)</t>
  </si>
  <si>
    <t>CTO-BREAKFAST-METABOLIC MEAL</t>
  </si>
  <si>
    <t>CTO-DINNER-METABOLIC MEAL</t>
  </si>
  <si>
    <t>CTO-ECG (LOW)</t>
  </si>
  <si>
    <t>CTO-ULTRASOUND</t>
  </si>
  <si>
    <t>CTO-PROVIDER CONSULT EA 15 MIN</t>
  </si>
  <si>
    <t>CTO-PROVIDER H&amp;P</t>
  </si>
  <si>
    <t>CTO-SAMPLE PROCESS PER DRAW</t>
  </si>
  <si>
    <t>CTO-TB SKIN TEST</t>
  </si>
  <si>
    <t>CTO-ECG (LOW/SERIAL)</t>
  </si>
  <si>
    <t>CTO-AFTER HRS PORT/CNTRL LINE DRAW</t>
  </si>
  <si>
    <t>CTO-URINE SPEC PK TEACH/COLLECT</t>
  </si>
  <si>
    <t>MED/SURG/GYN ROOM CHG</t>
  </si>
  <si>
    <t>MED/SURG/GYN W/ MONITOR ROOM CHG</t>
  </si>
  <si>
    <t>MED/SURG/GYN HIGH ROOM CHG</t>
  </si>
  <si>
    <t>OBS PER HR MC NONCOVERAGE</t>
  </si>
  <si>
    <t>CHEMO TX-IV INFUSION UP TO 1 HR SNGL/I</t>
  </si>
  <si>
    <t>CHEMO EX-IV INFUSION UP TO 1 HOUR</t>
  </si>
  <si>
    <t>CHEMO EX-IV INFUSION EACH ADDL HOUR</t>
  </si>
  <si>
    <t>IV INFUSE NONCHEMO UP TO 1 HR INITIAL</t>
  </si>
  <si>
    <t>IV PUSH SINGLE OR INITIAL</t>
  </si>
  <si>
    <t>IV PUSH EACH ADDL SEQUNTL NEW DRUG</t>
  </si>
  <si>
    <t>TRANSFUSION-BLOOD &amp; BLOOD COMPON</t>
  </si>
  <si>
    <t>PULSE OXIMETRY MULTIPLE DETER</t>
  </si>
  <si>
    <t>VENIPUNCTURE</t>
  </si>
  <si>
    <t>IP ROOM CHARGES</t>
  </si>
  <si>
    <t>OP ROOM CHARGES</t>
  </si>
  <si>
    <t>NURSING SERVICES</t>
  </si>
  <si>
    <t>BIONUTRITION</t>
  </si>
  <si>
    <t>ECHO</t>
  </si>
  <si>
    <t>MISC WEIRD ROOM CHARGES</t>
  </si>
  <si>
    <t>MISC WEIRD NURSING CHARGES</t>
  </si>
  <si>
    <t>30% of rev is IP room charges</t>
  </si>
  <si>
    <t>58% of all rev is room charges accounting for $362,100 out of $616,558</t>
  </si>
  <si>
    <t>31% of rev is Nursing services</t>
  </si>
  <si>
    <t>10% of rev is Echo services</t>
  </si>
  <si>
    <t>Visits</t>
  </si>
  <si>
    <t>% Total per Category</t>
  </si>
  <si>
    <t xml:space="preserve">% Total </t>
  </si>
  <si>
    <t>Rev Total per Category</t>
  </si>
  <si>
    <t>SIM CODE</t>
  </si>
  <si>
    <t>Total 1yr rev</t>
  </si>
  <si>
    <t>%</t>
  </si>
  <si>
    <t>Mo. Avg</t>
  </si>
  <si>
    <t>CTO</t>
  </si>
  <si>
    <t xml:space="preserve">CTRC </t>
  </si>
  <si>
    <t>BLOOD DRAW - DONOR UNIT</t>
  </si>
  <si>
    <t>BLOOD DRAW - IV (per draw)</t>
  </si>
  <si>
    <t>BLOOD DRAW - PORT OR CENTRAL LINE DRAW (per draw)</t>
  </si>
  <si>
    <t>BLOOD DRAW - VENIPUNCTURE (per draw)</t>
  </si>
  <si>
    <t>BIOPSY - FAT (STUDY TEAM PERFORMS - SUPPLIES &amp; 30 min. CTRC nursing support)</t>
  </si>
  <si>
    <t>BIOPSY - FAT (CTRC PHYS. ASST. PERFORMS - SUPPLIES &amp; 30 min. PA support)</t>
  </si>
  <si>
    <t>BIOPSY - LIVER (STUDY TEAM PERFORMS - SUPPLIES &amp; 2 hr CTRC nursing support)</t>
  </si>
  <si>
    <t>BIOPSY - FAT &amp; MUSCLE (STUDY TEAM PERFORMS - SUPPLIES &amp; 45 min. CTRC nursing support)</t>
  </si>
  <si>
    <t>BIOPSY - FAT &amp; MUSCLE (CTRC PHYS. ASST. PERFORMS - SUPPLIES &amp; 45 min. PA support)</t>
  </si>
  <si>
    <t>BIOPSY - MUSCLE (STUDY TEAM PERFORMS - SUPPLIES &amp; 45 min. CTRC nursing support)</t>
  </si>
  <si>
    <t>BIOPSY - MUSCLE (CTRC PHYS. ASST. PERFORMS - SUPPLIES &amp; 45 min. PA support)</t>
  </si>
  <si>
    <t>BRONCHOSCOPY (STUDY TEAM PERFORMS - SUPPLIES &amp; 3 HRS CTRC NURSING SUPPORT)</t>
  </si>
  <si>
    <t>CELL COLLECTION - ENDOTHELIAL</t>
  </si>
  <si>
    <t>CELL COLLECTION - NASAL OR THROAT</t>
  </si>
  <si>
    <t>CLAMP - UP TO 4 HRS (INCLUDES IV's)</t>
  </si>
  <si>
    <t>CLAMP - EACH ADD'L HR BEYOND 4 HRS</t>
  </si>
  <si>
    <t>GLUCOMETER - PER SAMPLE</t>
  </si>
  <si>
    <t>H&amp;P (CTRC PA PERFORMS)</t>
  </si>
  <si>
    <t>HOLTOR MONITOR PLACEMENT &amp; REMOVAL</t>
  </si>
  <si>
    <t>INFUSION - NON-CHEMO, 1ST HR</t>
  </si>
  <si>
    <t>INFUSION - CHEMO, 1ST HR</t>
  </si>
  <si>
    <t>INFUSION - EA ADDL HR (CHEMO &amp; NON-CHEMO)</t>
  </si>
  <si>
    <t xml:space="preserve">ROOM RATE - INPATIENT MED SURG </t>
  </si>
  <si>
    <t>ROOM RATE - INPATIENT SHORT STAY (5-13 HRS)</t>
  </si>
  <si>
    <t>ROOM RATE - INPATIENT SHORT STAY (UP TO 4 HRS)</t>
  </si>
  <si>
    <t>INTRAOCULAR PRESSURE (IOP)</t>
  </si>
  <si>
    <t>IV START</t>
  </si>
  <si>
    <t>OGTT (ORAL GLUCOSE TOLERANCE TEST, INCLUDES IV START)</t>
  </si>
  <si>
    <t>MMTT (MIXED MEAL TOLERANCE TEST)</t>
  </si>
  <si>
    <t>MEDICATION ADMINISTRATION - IV</t>
  </si>
  <si>
    <t>MEDICATION ADMINISTRATION - ORAL, IM, SUB-Q</t>
  </si>
  <si>
    <t>TB INJECTION &amp; READ</t>
  </si>
  <si>
    <t>URINE COLLECTION</t>
  </si>
  <si>
    <t>URINE PREG TEST</t>
  </si>
  <si>
    <t>VITALS (BP, PULSE, RESP, TEMP, O2 SAT)</t>
  </si>
  <si>
    <t>IVGTT (IV GLUCOSE TOLERANCE TEST)</t>
  </si>
  <si>
    <t>ROOM RATE - CAL ROOM PER OVERNIGHT VISIT</t>
  </si>
  <si>
    <t>ROOM RATE - CAL ROOM PER VISIT</t>
  </si>
  <si>
    <t>GXT (GRADED EXERCISE TESTING/STRESS TREADMILL/VO2 MAX - CTRC PA PERFORMS)</t>
  </si>
  <si>
    <t>BLOOD DRAW - AFTERHOURS (AFTER 6PM WEEK DAYS OR ANYTIME ON WEEKENDS)</t>
  </si>
  <si>
    <t>PULSE OX - SINGLE</t>
  </si>
  <si>
    <t>ADMINISTRATIVE - IP ADMISSION/DISCHARGE FEE</t>
  </si>
  <si>
    <t xml:space="preserve"> </t>
  </si>
  <si>
    <t>ANTHROPOMETRICS</t>
  </si>
  <si>
    <t>ADMINISTRATIVE - UNSCHEDULED VISIT CHARGE</t>
  </si>
  <si>
    <t>ADMINISTRATIVE - OP CANCELLATION CHARGE W/O 48 HRS NOTICE</t>
  </si>
  <si>
    <t>ADMINISTRATIVE - IP CANCELLATION CHARGE W/O 2 WEEK NOTICE</t>
  </si>
  <si>
    <t>ROOM RATE - TELE MONITOR PER HR</t>
  </si>
  <si>
    <t>RN TIME PER 15 MIN</t>
  </si>
  <si>
    <t>SAMPLE PROCESS PER DRAW</t>
  </si>
  <si>
    <t>PA TIME PER 15 MIN</t>
  </si>
  <si>
    <t>ROOM RATE - OUTPATIENT EXAM RM, UP TO 30 MIN</t>
  </si>
  <si>
    <t>ROOM RATE - OUTPATIENT EXAM RM, 31-60 MIN</t>
  </si>
  <si>
    <t>ROOM RATE - OUTPATIENT EXAM RM, 61-120 MIN</t>
  </si>
  <si>
    <t>PROCEDURE NAME</t>
  </si>
  <si>
    <t>EXISTING CTO SIM CODES</t>
  </si>
  <si>
    <t>ROOM RATE - OUTPATIENT PHLEBOTOMY CHAIR</t>
  </si>
  <si>
    <t>MOBILE NURSING PER 15 MIN</t>
  </si>
  <si>
    <r>
      <t>SUPPLIES - LOW ('</t>
    </r>
    <r>
      <rPr>
        <b/>
        <i/>
        <sz val="10"/>
        <color indexed="8"/>
        <rFont val="Calibri"/>
        <family val="2"/>
      </rPr>
      <t>ROOM ONLY</t>
    </r>
    <r>
      <rPr>
        <sz val="10"/>
        <color indexed="8"/>
        <rFont val="Calibri"/>
        <family val="2"/>
      </rPr>
      <t xml:space="preserve"> VISIT' - VENIPUNCTURE, ECG, INJECTION, URINE SAMPLE, PREG TEST)</t>
    </r>
  </si>
  <si>
    <r>
      <t>SUPPLIES - MOD ('</t>
    </r>
    <r>
      <rPr>
        <b/>
        <i/>
        <sz val="10"/>
        <color indexed="8"/>
        <rFont val="Calibri"/>
        <family val="2"/>
      </rPr>
      <t>ROOM ONLY</t>
    </r>
    <r>
      <rPr>
        <sz val="10"/>
        <color indexed="8"/>
        <rFont val="Calibri"/>
        <family val="2"/>
      </rPr>
      <t xml:space="preserve"> VISIT' - GXT)</t>
    </r>
  </si>
  <si>
    <r>
      <t>SUPPLIES - HIGH ('</t>
    </r>
    <r>
      <rPr>
        <b/>
        <i/>
        <sz val="10"/>
        <color indexed="8"/>
        <rFont val="Calibri"/>
        <family val="2"/>
      </rPr>
      <t>ROOM ONLY</t>
    </r>
    <r>
      <rPr>
        <sz val="10"/>
        <color indexed="8"/>
        <rFont val="Calibri"/>
        <family val="2"/>
      </rPr>
      <t xml:space="preserve"> VISIT' - BIOPSIES)</t>
    </r>
  </si>
  <si>
    <t>ECG - 12 LEAD (SERIAL UP TO 3)</t>
  </si>
  <si>
    <t>ECG - 12 LEAD (SINGLE, NO INTERPRETATION)</t>
  </si>
  <si>
    <t>BREATH OR HAIR SAMPLE COLLECTION (PER TIMEPOINT)</t>
  </si>
  <si>
    <t>ADMINISTRATIVE - SCHEDULING FEE (FOR ALL SUBJECTS)</t>
  </si>
  <si>
    <t>CHCO CTRC</t>
  </si>
  <si>
    <t>CHCO CTO</t>
  </si>
  <si>
    <t>&lt; 6 HRS</t>
  </si>
  <si>
    <t>CELL COLLECTION - NASAL, THROAT, SKIN</t>
  </si>
  <si>
    <t>Existing 2014 CTO</t>
  </si>
  <si>
    <r>
      <t>SUPPLIES - LOW (</t>
    </r>
    <r>
      <rPr>
        <b/>
        <i/>
        <sz val="9"/>
        <rFont val="Calibri"/>
        <family val="2"/>
      </rPr>
      <t>ROOM ONLY</t>
    </r>
    <r>
      <rPr>
        <sz val="9"/>
        <rFont val="Calibri"/>
        <family val="2"/>
      </rPr>
      <t xml:space="preserve"> - Venipuncture, ECG, Injection, Urine Sample, Preg Test)</t>
    </r>
  </si>
  <si>
    <r>
      <t>SUPPLIES - MOD (</t>
    </r>
    <r>
      <rPr>
        <b/>
        <i/>
        <sz val="9"/>
        <rFont val="Calibri"/>
        <family val="2"/>
      </rPr>
      <t>ROOM ONLY</t>
    </r>
    <r>
      <rPr>
        <sz val="9"/>
        <rFont val="Calibri"/>
        <family val="2"/>
      </rPr>
      <t xml:space="preserve"> - GXT, Cell collection)</t>
    </r>
  </si>
  <si>
    <r>
      <t>SUPPLIES - HIGH (</t>
    </r>
    <r>
      <rPr>
        <b/>
        <i/>
        <sz val="9"/>
        <rFont val="Calibri"/>
        <family val="2"/>
      </rPr>
      <t>ROOM ONLY</t>
    </r>
    <r>
      <rPr>
        <sz val="9"/>
        <rFont val="Calibri"/>
        <family val="2"/>
      </rPr>
      <t xml:space="preserve"> - BIOPSIES)</t>
    </r>
  </si>
  <si>
    <t>pending</t>
  </si>
  <si>
    <t>none</t>
  </si>
  <si>
    <t>H:\Pam\SIM Code Creation Process\My updates to Existing CTO Pricing Structure 2015</t>
  </si>
  <si>
    <t>NEW CTRC SIM CODES</t>
  </si>
  <si>
    <t>ADMINISTRATIVE - IP CANCELLATION CHARGE W/O 3 DAY NOTICE</t>
  </si>
  <si>
    <t>ADMINISTRATIVE - OP CANCELLATION CHARGE W/O 24 HR NOTICE</t>
  </si>
  <si>
    <t>BLOOD DRAW - IV (PER DRAW)</t>
  </si>
  <si>
    <t>BLOOD DRAW - PORT OR CENTRAL LINE DRAW (PER DRAW)</t>
  </si>
  <si>
    <t>BLOOD DRAW - VENIPUNCTURE (PER DRAW)</t>
  </si>
  <si>
    <t>ECG - 12 LEAD (SERIAL UP TO 3, NO INTERPRETATION)</t>
  </si>
  <si>
    <t>GLUCOMETER (PER SAMPLE)</t>
  </si>
  <si>
    <t>PA/NP TIME (PER 15 MIN)</t>
  </si>
  <si>
    <t>RN TIME (PER 15 MIN)</t>
  </si>
  <si>
    <t>ROOM RATE - CAL ROOM (PER OVERNIGHT VISIT)</t>
  </si>
  <si>
    <t>ROOM RATE - CAL ROOM (PER SINGLE DAY VISIT, NOT OVERNIGHT)</t>
  </si>
  <si>
    <t>ROOM RATE - INPATIENT SHORT STAY (5 TO 13 HRS)</t>
  </si>
  <si>
    <t>ROOM RATE - INPATIENT MED SURG (OVER 13 HRS)</t>
  </si>
  <si>
    <t>ROOM RATE - OUTPATIENT EXAM RM (UP TO 30 MIN)</t>
  </si>
  <si>
    <t>ROOM RATE - OUTPATIENT EXAM RM (31-60 MIN)</t>
  </si>
  <si>
    <t>ROOM RATE - OUTPATIENT EXAM RM (61-120 MIN)</t>
  </si>
  <si>
    <t>ROOM RATE - TELE MONITOR (PER HR)</t>
  </si>
  <si>
    <t>MOBILE NURSING (PER 15 MIN)</t>
  </si>
  <si>
    <t>BIOPSY - FAT (DONE BY CTRC PA/NP - SUPPLIES/30 MIN PA/NP)</t>
  </si>
  <si>
    <t>BIOPSY - FAT (DONE BY STUDY TEAM - SUPPLIES/30 MIN CTRC NURSING)</t>
  </si>
  <si>
    <t>BIOPSY - FAT &amp; MUSCLE (DONE BY CTRC PA/NP - SUPPLIES/45 MIN PA/NP)</t>
  </si>
  <si>
    <t>BIOPSY - FAT &amp; MUSCLE (DONE BY STUDY TEAM - SUPPLIES/45 MIN NURSING)</t>
  </si>
  <si>
    <t>BIOPSY - LIVER (DONE BY STUDY TEAM - SUPPLIES/2 HR NURSING)</t>
  </si>
  <si>
    <t>BIOPSY - MUSCLE (DONE BY CTRC PA/NP - SUPPLIES &amp; 45 MIN PA/NP)</t>
  </si>
  <si>
    <t>BIOPSY - MUSCLE (DONE BY STUDY TEAM - SUPPLIES &amp; 45 MIN NURSING)</t>
  </si>
  <si>
    <t>BRONCHOSCOPY (DONE BY STUDY TEAM - SUPPLIES &amp; 3 HRS NURSING)</t>
  </si>
  <si>
    <t>GXT (GRADED EXERCISE TESTING/STRESS TREADMILL/VO2 MAX - DONE BY PA/NP)</t>
  </si>
  <si>
    <t>H&amp;P (DONE BY PA/NP)</t>
  </si>
  <si>
    <t>tab: clean list with 55% markup</t>
  </si>
  <si>
    <t xml:space="preserve">ROOM RATE - OUTPATIENT PHLEBOTOMY CHAIR </t>
  </si>
  <si>
    <t>INTRAOCULAR PRESSURE (IOP, PER MEASUREMENT)</t>
  </si>
  <si>
    <t>&lt; 6 hrs</t>
  </si>
  <si>
    <t>N/A</t>
  </si>
  <si>
    <t>CLAMP - UP TO 3 HRS (INCLUDES IV's)</t>
  </si>
  <si>
    <t>CLAMP - EACH ADD'L HR BEYOND 3 HRS</t>
  </si>
  <si>
    <t>delete</t>
  </si>
  <si>
    <t>Janinie will charge for all bionutrition so no need to inclulde</t>
  </si>
  <si>
    <t>BLOOD DRAW - AFTERHOURS PER HOUR (After 5pm Weekdays or Anytime on Weekends)</t>
  </si>
  <si>
    <t>BREATH OR HAIR SAMPLE COLLECTION (PER SITE AND/OR TIMEPOINT)</t>
  </si>
  <si>
    <t xml:space="preserve">CTRC pays $72 for NIH </t>
  </si>
  <si>
    <t>don't charge admit/dschg fee</t>
  </si>
  <si>
    <t>includes room/chair charge</t>
  </si>
  <si>
    <t>PREG TEST - URINE</t>
  </si>
  <si>
    <t>ANTHROPOMETRICS (HT, WT, CIRCUMFERENCE)</t>
  </si>
  <si>
    <t>HEIGHT, WEIGHT, CIRCUMFERENCE (ANTHROPOMETRICS)</t>
  </si>
  <si>
    <t>FAT BIOPSY (DONE BY CTRC PA/NP - SUPPLIES/30 MIN PA/NP)</t>
  </si>
  <si>
    <t>FAT BIOPSY (DONE BY STUDY TEAM - SUPPLIES/30 MIN CTRC NURSING)</t>
  </si>
  <si>
    <t>FAT &amp; MUSCLE BIOPSY (DONE BY CTRC PA/NP - SUPPLIES/45 MIN PA/NP)</t>
  </si>
  <si>
    <t>FAT &amp; MUSCLE BIOPSY (DONE BY STUDY TEAM - SUPPLIES/45 MIN NURSING)</t>
  </si>
  <si>
    <t>LIVER BIOPSY (DONE BY STUDY TEAM - SUPPLIES/2 HR NURSING)</t>
  </si>
  <si>
    <t>MUSCLE BIOPSY (DONE BY CTRC PA/NP - SUPPLIES &amp; 45 MIN PA/NP)</t>
  </si>
  <si>
    <t>MUSCLE BIOPSY (DONE BY STUDY TEAM - SUPPLIES &amp; 45 MIN NURSING)</t>
  </si>
  <si>
    <t>AFTERHOURS BLOOD DRAW - PER HOUR (After 5pm Weekdays or Anytime on Weekends)</t>
  </si>
  <si>
    <t>PORT OR CENTRAL LINE BLOOD DRAW (PER DRAW)</t>
  </si>
  <si>
    <t xml:space="preserve">ENDOTHELIAL CELL COLLECTION </t>
  </si>
  <si>
    <t xml:space="preserve">NASAL CELL COLLECTION </t>
  </si>
  <si>
    <t xml:space="preserve">SKIN CELL COLLECTION </t>
  </si>
  <si>
    <t xml:space="preserve">THROAT CELL COLLECTION </t>
  </si>
  <si>
    <t>2015 UCH CTRC NURSING PROCEDURES/SERVICES                                                    (Effective 7/1/2015)</t>
  </si>
  <si>
    <t>Suppplies Only</t>
  </si>
  <si>
    <t>CTO                   Bundled Price (Supplies &amp; CTRC Nursing Support)</t>
  </si>
  <si>
    <t>Industry Initiated Study</t>
  </si>
  <si>
    <t xml:space="preserve"> Admin time to set up visit it EPIC and schedule staff</t>
  </si>
  <si>
    <t xml:space="preserve"> Includes supplies/1 hr of nursing support/EPIC charting</t>
  </si>
  <si>
    <t xml:space="preserve"> Includes supplies/45 min. of nursing support/EPIC charting</t>
  </si>
  <si>
    <t xml:space="preserve"> Includes supplies/2 hrs of nursing support/EPIC charting</t>
  </si>
  <si>
    <t xml:space="preserve"> Includes supplies/30 min phys asst support/EPIC charting</t>
  </si>
  <si>
    <t xml:space="preserve"> Includes supplies/3 hrs of nursing support/EPIC charting</t>
  </si>
  <si>
    <t xml:space="preserve"> Includes supplies/30 min of nursing support/EPIC charting</t>
  </si>
  <si>
    <t xml:space="preserve"> Includes supplies/45 min phys asst support/EPIC charting</t>
  </si>
  <si>
    <t xml:space="preserve"> Includes supplies/45 min of nursing support/EPIC charting</t>
  </si>
  <si>
    <t xml:space="preserve"> Includes supplies/5 min of nursing support/EPIC charting</t>
  </si>
  <si>
    <t xml:space="preserve"> Includes supplies/15 min of nursing support/EPIC charting</t>
  </si>
  <si>
    <t xml:space="preserve"> Includes supplies/10 min of nursing support/EPIC charting</t>
  </si>
  <si>
    <t xml:space="preserve"> Includes supplies/1.5 hrs of nursing support/EPIC charting</t>
  </si>
  <si>
    <t xml:space="preserve"> Includes IV start/supplies/4 hrs nursing support/EPIC charting</t>
  </si>
  <si>
    <t xml:space="preserve"> Includes supplies/1 hr nursing support/EPIC charting</t>
  </si>
  <si>
    <t xml:space="preserve"> Includes supplies/20 min of nursing support/EPIC charting</t>
  </si>
  <si>
    <t xml:space="preserve"> Includes 15 min nursing support/EPIC charting</t>
  </si>
  <si>
    <t xml:space="preserve"> Includes 1 hr nursing support/EPIC charting</t>
  </si>
  <si>
    <t xml:space="preserve"> Includes supplies/4 hrs of nursing support/EPIC charting</t>
  </si>
  <si>
    <t xml:space="preserve"> Includes IV start/supplies/45 min nursing support/EPIC charting</t>
  </si>
  <si>
    <t xml:space="preserve"> Includes 15 min phys asst support/EPIC charting</t>
  </si>
  <si>
    <t xml:space="preserve"> Includes supplies/processing/sample storage prior to analysis</t>
  </si>
  <si>
    <t xml:space="preserve"> ROOM ONLY - Venipuncture, ECG, Injection, Urine Sample, Preg Test</t>
  </si>
  <si>
    <t xml:space="preserve"> ROOM ONLY - GXT, Cell collection</t>
  </si>
  <si>
    <t xml:space="preserve"> ROOM ONLY - Biopsies</t>
  </si>
  <si>
    <r>
      <t>SUPPLIES - LOW (</t>
    </r>
    <r>
      <rPr>
        <b/>
        <i/>
        <sz val="8"/>
        <rFont val="Calibri"/>
        <family val="2"/>
      </rPr>
      <t>ROOM ONLY</t>
    </r>
    <r>
      <rPr>
        <sz val="8"/>
        <rFont val="Calibri"/>
        <family val="2"/>
      </rPr>
      <t xml:space="preserve"> - Venipuncture, ECG, Injection, Urine Sample, Preg Test)</t>
    </r>
  </si>
  <si>
    <r>
      <t>SUPPLIES - MOD (</t>
    </r>
    <r>
      <rPr>
        <b/>
        <i/>
        <sz val="8"/>
        <rFont val="Calibri"/>
        <family val="2"/>
      </rPr>
      <t>ROOM ONLY</t>
    </r>
    <r>
      <rPr>
        <sz val="8"/>
        <rFont val="Calibri"/>
        <family val="2"/>
      </rPr>
      <t xml:space="preserve"> - GXT, Cell collection)</t>
    </r>
  </si>
  <si>
    <r>
      <t>SUPPLIES - HIGH (</t>
    </r>
    <r>
      <rPr>
        <b/>
        <i/>
        <sz val="8"/>
        <rFont val="Calibri"/>
        <family val="2"/>
      </rPr>
      <t>ROOM ONLY</t>
    </r>
    <r>
      <rPr>
        <sz val="8"/>
        <rFont val="Calibri"/>
        <family val="2"/>
      </rPr>
      <t xml:space="preserve"> - Biopsies)</t>
    </r>
  </si>
  <si>
    <t>BILLING SIM CODES</t>
  </si>
  <si>
    <t>CTO BILLIING SIM CODES</t>
  </si>
  <si>
    <t>New 2015 CTRC Pricing</t>
  </si>
  <si>
    <t>PROCEDURE NAME                                                                                                                                           (Nursing/PA Services)</t>
  </si>
  <si>
    <t>New 2015 CTO Pricing</t>
  </si>
  <si>
    <t>PRICE</t>
  </si>
  <si>
    <t>PLEASE BUDGET FOR AN APPROXIMATE PRICE INCREASE OF 6% EACH YEAR OF STUDY PROGRESSION</t>
  </si>
  <si>
    <t>INCLUDES</t>
  </si>
  <si>
    <r>
      <t xml:space="preserve">Yellow highlights are </t>
    </r>
    <r>
      <rPr>
        <b/>
        <i/>
        <sz val="9"/>
        <rFont val="Calibri"/>
        <family val="2"/>
        <scheme val="minor"/>
      </rPr>
      <t xml:space="preserve">potential </t>
    </r>
    <r>
      <rPr>
        <sz val="9"/>
        <rFont val="Calibri"/>
        <family val="2"/>
        <scheme val="minor"/>
      </rPr>
      <t>charges that may be incurred;  study teams are responsible for all services provided</t>
    </r>
  </si>
  <si>
    <t>Investigator-Initiated  (IIT)  Pricing</t>
  </si>
  <si>
    <t>A1C (Hemoglobin A1C)</t>
  </si>
  <si>
    <r>
      <t xml:space="preserve"> </t>
    </r>
    <r>
      <rPr>
        <sz val="8"/>
        <color theme="1"/>
        <rFont val="Calibri"/>
        <family val="2"/>
      </rPr>
      <t>▪ Reagents/</t>
    </r>
    <r>
      <rPr>
        <sz val="8"/>
        <color theme="1"/>
        <rFont val="Calibri"/>
        <family val="2"/>
        <scheme val="minor"/>
      </rPr>
      <t xml:space="preserve">Supplies, CTRC personnel, LIS data entry                                 </t>
    </r>
  </si>
  <si>
    <t>Adiponectin</t>
  </si>
  <si>
    <t>Albumin</t>
  </si>
  <si>
    <t>Angiotensin II</t>
  </si>
  <si>
    <t>Cholesterol</t>
  </si>
  <si>
    <t>Cortisol, serum/plasma</t>
  </si>
  <si>
    <t>Cortisol, urine</t>
  </si>
  <si>
    <t>C-Peptide</t>
  </si>
  <si>
    <t>C-Reactive Protein (CRP-hs)</t>
  </si>
  <si>
    <t>Creatinine, serum/plasma</t>
  </si>
  <si>
    <t>Creatinine, urine</t>
  </si>
  <si>
    <t>Cystatin C</t>
  </si>
  <si>
    <t>DHEA</t>
  </si>
  <si>
    <t>DHEA-S</t>
  </si>
  <si>
    <t>Endothelin-1</t>
  </si>
  <si>
    <t>Epinephrine</t>
  </si>
  <si>
    <t>Estradiol</t>
  </si>
  <si>
    <t>Estrone</t>
  </si>
  <si>
    <t>Follicle Stimulating Hormone (FSH)</t>
  </si>
  <si>
    <t>Free Fatty Acid</t>
  </si>
  <si>
    <t>Ghrelin, Total</t>
  </si>
  <si>
    <t>GLP-1 (total, 7-36 and 9-36)</t>
  </si>
  <si>
    <t>Glucagon</t>
  </si>
  <si>
    <t>Glucose</t>
  </si>
  <si>
    <t>Glutathione Peroxidase</t>
  </si>
  <si>
    <t>Glycerol</t>
  </si>
  <si>
    <t>Growth Hormone</t>
  </si>
  <si>
    <t>HDL-C, direct</t>
  </si>
  <si>
    <t xml:space="preserve">Hematocrit </t>
  </si>
  <si>
    <t>IL-6 (Interleukin-6)</t>
  </si>
  <si>
    <t>Insulin</t>
  </si>
  <si>
    <t>Insulin - endo</t>
  </si>
  <si>
    <t>Lactate</t>
  </si>
  <si>
    <t>LDL-C, direct</t>
  </si>
  <si>
    <t>Leptin</t>
  </si>
  <si>
    <t xml:space="preserve">Lipids(Cholesterol, HDL, Triglyceride) </t>
  </si>
  <si>
    <t>Luteinizing Hormone (LH)</t>
  </si>
  <si>
    <t>Melatonin</t>
  </si>
  <si>
    <t>Norepinephrine, plasma</t>
  </si>
  <si>
    <t>Oxidized-LDL (Oxi-LDL)</t>
  </si>
  <si>
    <t>Progesterone</t>
  </si>
  <si>
    <t>Prolactin</t>
  </si>
  <si>
    <t xml:space="preserve">PTH-Intact  </t>
  </si>
  <si>
    <t>Pyrogen</t>
  </si>
  <si>
    <t xml:space="preserve">PYY </t>
  </si>
  <si>
    <t>Sample Processing</t>
  </si>
  <si>
    <r>
      <t xml:space="preserve"> </t>
    </r>
    <r>
      <rPr>
        <sz val="8"/>
        <color theme="1"/>
        <rFont val="Calibri"/>
        <family val="2"/>
      </rPr>
      <t xml:space="preserve">▪ Routine </t>
    </r>
    <r>
      <rPr>
        <sz val="8"/>
        <color theme="1"/>
        <rFont val="Calibri"/>
        <family val="2"/>
        <scheme val="minor"/>
      </rPr>
      <t xml:space="preserve">Supplies                                 </t>
    </r>
  </si>
  <si>
    <t>Sample Processing (Industry)</t>
  </si>
  <si>
    <t>Sample Storage</t>
  </si>
  <si>
    <r>
      <t xml:space="preserve"> </t>
    </r>
    <r>
      <rPr>
        <sz val="8"/>
        <color theme="1"/>
        <rFont val="Calibri"/>
        <family val="2"/>
      </rPr>
      <t xml:space="preserve">▪ -80°C Monitored Freezer Storage (each box </t>
    </r>
    <r>
      <rPr>
        <sz val="8"/>
        <color theme="1"/>
        <rFont val="Calibri"/>
        <family val="2"/>
        <scheme val="minor"/>
      </rPr>
      <t xml:space="preserve">per month)                          </t>
    </r>
  </si>
  <si>
    <t>Sex Hormone Binding Globulin (SHBG)</t>
  </si>
  <si>
    <t>T4, Free</t>
  </si>
  <si>
    <t>Testosterone</t>
  </si>
  <si>
    <t>Thyroid Stimulating Hormone (TSH)</t>
  </si>
  <si>
    <t>TNF-a (Tumor Necrosis Factor-alpha)</t>
  </si>
  <si>
    <t>Total Antioxidant Status (TAS)</t>
  </si>
  <si>
    <t>Total T3</t>
  </si>
  <si>
    <t>Total T4</t>
  </si>
  <si>
    <t>Triglyceride</t>
  </si>
  <si>
    <t xml:space="preserve">UCH CTRC LABORATORY SERVICES                                    </t>
  </si>
  <si>
    <t>iLAB CODE</t>
  </si>
  <si>
    <t>(FY22   July 1, 2021  thru  June 30, 2022)</t>
  </si>
  <si>
    <t>Revised 04/01/2021 psa</t>
  </si>
  <si>
    <t>FY22</t>
  </si>
  <si>
    <t>ABOUT THE SERVICE</t>
  </si>
  <si>
    <t>Bronchoalveolar Lavage (BAL) Processing</t>
  </si>
  <si>
    <t xml:space="preserve">C-Peptide  </t>
  </si>
  <si>
    <t>C-Telopeptide (CTX)</t>
  </si>
  <si>
    <t xml:space="preserve">Endothelin (ET-1) </t>
  </si>
  <si>
    <t>GIP</t>
  </si>
  <si>
    <t>Insulin-like Growth Factor1/Somatomedin C (IGF-1)</t>
  </si>
  <si>
    <t>Insulin-like Growth Factor-Binding Protein 3 (IGFBP-3)</t>
  </si>
  <si>
    <t>Intact N-Terminal Propeptide of Type 1 procollagen (P1NP intact)</t>
  </si>
  <si>
    <t>Lipids, Total (does not distinquish between Chol, Trig, or Phospholipids)</t>
  </si>
  <si>
    <t>Neutrophil elastase, free</t>
  </si>
  <si>
    <t>Neutrophil elastase-alpha1-antiproteinase complex (NEAPC)</t>
  </si>
  <si>
    <t>Nitrogen Total, Urine</t>
  </si>
  <si>
    <t>Osteocalcin</t>
  </si>
  <si>
    <t>Parathyroid Hormone (PTH)</t>
  </si>
  <si>
    <t>PYY (Peptide-YY)</t>
  </si>
  <si>
    <t>Regulated on Activation, Normal T Expressed and Secreted (RANTES), &gt; 120 pg/mL</t>
  </si>
  <si>
    <t>Soluble Transferrin Receptor (sTfR)</t>
  </si>
  <si>
    <t>TSH (Thyroid Stimulating Hormone)</t>
  </si>
  <si>
    <t>Vascular endothelial growth factor D (VEGF-D), &lt;36.6 pg/mL</t>
  </si>
  <si>
    <t>Ad lib buffet meal</t>
  </si>
  <si>
    <t>Ad lib buffet meal , no weighback</t>
  </si>
  <si>
    <t>Ad lib diet, 1d</t>
  </si>
  <si>
    <t>Ad lib diet, 1d, no weighback</t>
  </si>
  <si>
    <t>Diet record entry and analysis/3 days</t>
  </si>
  <si>
    <t>Diet record instruction (hourly charge)</t>
  </si>
  <si>
    <t>Metabolic Ad lib food weigh back/day</t>
  </si>
  <si>
    <t>Metabolic Ad lib food weigh back/meal</t>
  </si>
  <si>
    <t>Metabolic Diet, level 0.5: Extra Snacks, 1d</t>
  </si>
  <si>
    <t>Metabolic Diet, level 0.5: Extra Snacks, 3d</t>
  </si>
  <si>
    <t>Metabolic Diet, level 3: Extra day, No planning, 1d</t>
  </si>
  <si>
    <t>Metabolic Diet, level 3: Extra day, No planning, 3d</t>
  </si>
  <si>
    <t xml:space="preserve">Metabolic Test meal </t>
  </si>
  <si>
    <t>Photographic diet record entry and analysis/1 day</t>
  </si>
  <si>
    <t>Photographic diet record entry and analysis/3 days</t>
  </si>
  <si>
    <t>Standardized USDA Multiple Pass method using NDS-R software</t>
  </si>
  <si>
    <t>NCI FFQ, adult cost/subject - web-based FFQ for adults</t>
  </si>
  <si>
    <t>Includes meal planning, extra food cost, weigh back of meal's leftovers </t>
  </si>
  <si>
    <t xml:space="preserve"> CTRC SERVICES                                  </t>
  </si>
  <si>
    <t>CAP/CLIA approved assay/test/measuremnt of the specified compound</t>
  </si>
  <si>
    <t>Website Design and/or Conversion (consultation required)</t>
  </si>
  <si>
    <t>Projects expected to have under 2,000 data points and less than 1 GB of data</t>
  </si>
  <si>
    <t>Projects expected to have over 2,000 data points or more than 1 GB of data to store</t>
  </si>
  <si>
    <t>CCTSI Informatics Core</t>
  </si>
  <si>
    <t>Hourly charge for anything beyond set number of hours.</t>
  </si>
  <si>
    <t>Hourly charge for project consulting on data management best practices, designing &amp; data security</t>
  </si>
  <si>
    <t xml:space="preserve">Supplies, CTRC staff assist, EPIC charting                                </t>
  </si>
  <si>
    <t>CTRC Core Labs</t>
  </si>
  <si>
    <t>Applies to a full day's adlib diet</t>
  </si>
  <si>
    <t>Applies when study staff can collect and conduct weighback of leftovers in real time</t>
  </si>
  <si>
    <t>All studies will be charged this adminstrative fee on a per subject basis</t>
  </si>
  <si>
    <t>Nutrition/weight management counseling, study-specific recipe or diet development, and extra time for any task listed or any new task</t>
  </si>
  <si>
    <t>MAC: Mid Arm Circumference OR TSF: Triceps Skinfold OR BSF: Biceps Skinfold</t>
  </si>
  <si>
    <t>Adult or pediatric subjects</t>
  </si>
  <si>
    <t>Setting up of courier service for pick up and delivery of diets </t>
  </si>
  <si>
    <t>In-depth instruction on completing three-day food records, offered to individual study subjects or one-time instruction to study coordinators who can instruct subjects</t>
  </si>
  <si>
    <t>Data entry/analysis of one day diet record by trained staff in NDS-R software</t>
  </si>
  <si>
    <t>Data entry/analysis of three day diet record by trained staff in NDS-R software</t>
  </si>
  <si>
    <t>Data Entry/analysis of photographic one day diet record by trained staff in NDS-R software</t>
  </si>
  <si>
    <t>Data Entry/analysis of photographic three day diet record by trained staff in NDS-R software</t>
  </si>
  <si>
    <t>Cost of weighback of leftovers from a full day's diet</t>
  </si>
  <si>
    <t>Cost of weighback of leftovers from a meal</t>
  </si>
  <si>
    <t>Metabolic diet with upto two additional optional snacks (modules) controlled for calories/ macronutrients per day</t>
  </si>
  <si>
    <t>Metabolic diet with upto two additional optional snacks (modules) controlled for calories/ macronutrients for duration of 3 days</t>
  </si>
  <si>
    <t>Controlled for calories, macronutrients, plus 1 additional nutrient like simple sugars, fat subtype, sodium etc OR Meeting macronutrient goals for every meal rather than over the whole day</t>
  </si>
  <si>
    <t>Controlled for calories, macronutrients, plus 1 additional nutrient like simple sugars, fat subtype, sodium etc OR Meeting macronutrient goals for every meal rather than over the whole day; for duration of 3 days</t>
  </si>
  <si>
    <t>Controlled for calories, macronutrients, ≥ 2 additional nutrients eg. sodium and calcium</t>
  </si>
  <si>
    <t>Controlled for calories, macronutrients, ≥ 2 additional nutrients eg. sodium and calcium for duration of 3 days</t>
  </si>
  <si>
    <t>Diets using repetition of already planned menus. Use only when exact same diet to be used for a subject more than once (1st diet period at above rates, subsequent visits at this rate) or more than 6 consecutive days of diet are requested (1st 6 days at above rates, subsequent days at this rate) </t>
  </si>
  <si>
    <t>Diets using repetition of already planned menus. Use only when exact same diet to be used for a subject more than once (1st diet period at above rates, subsequent visits at this rate) or more than 6 consecutive days of diet are requested (1st 6 days at above rates, subsequent days at this rate) for duration of 3 days</t>
  </si>
  <si>
    <t>Controlled for calories, macronutrients (protein, fat, carbohydrates) and fiber over the whole day</t>
  </si>
  <si>
    <t>Controlled for calories, macronutrients (protein, fat, carbohydrates) and fiber over the whole day; for duration of 3 days</t>
  </si>
  <si>
    <t>Single meal planned to meet specific nutrient requirements</t>
  </si>
  <si>
    <t>Standard meal with up to three nutritionally equal options. Same meal options offered across all study subjects</t>
  </si>
  <si>
    <t xml:space="preserve">CTRC Nutrition Core </t>
  </si>
  <si>
    <t>Supplies &amp; CTRC Staff time including EPIC charting</t>
  </si>
  <si>
    <t>Translation Video Services - All Languages (per minute)</t>
  </si>
  <si>
    <t>Translation Video Services - Hearing Impaired (per minute)</t>
  </si>
  <si>
    <t>Right Heart Cath</t>
  </si>
  <si>
    <t>Right Heart Cath with Exercise</t>
  </si>
  <si>
    <t>TB Injection &amp; Read</t>
  </si>
  <si>
    <t>CHCO CTRC Nursing Core</t>
  </si>
  <si>
    <t>Adult CTRC Nursing Core</t>
  </si>
  <si>
    <t>Hourly charge for Departmental web development, Creating or converting forms, calendars, events and lists</t>
  </si>
  <si>
    <t>CTRC APP time &amp; EPIC charting</t>
  </si>
  <si>
    <t>CTRC APP performs &amp; EPIC charting</t>
  </si>
  <si>
    <t>Supplies; CTRC APP performs &amp; EPIC charting</t>
  </si>
  <si>
    <t>Supplies ; CTRC APP performs &amp; EPIC charting</t>
  </si>
  <si>
    <t xml:space="preserve">Supplies; CTRC staff assist &amp; EPIC charting                                </t>
  </si>
  <si>
    <t xml:space="preserve">Supplies including central line kit; CTRC staff assist &amp; EPIC charting                             </t>
  </si>
  <si>
    <t xml:space="preserve">Supplies, blood draws, sample processing; CTRC staff assist, EPIC charting                              </t>
  </si>
  <si>
    <t xml:space="preserve">Supplies, blood draws, sample processing; CTRC staff assist, EPIC charting                     </t>
  </si>
  <si>
    <t>CU Medicine Cardiology Read Fee</t>
  </si>
  <si>
    <t xml:space="preserve">Supplies, CTRC staff assist, EPIC charting         </t>
  </si>
  <si>
    <t>CTRC Provider Read Fee</t>
  </si>
  <si>
    <t xml:space="preserve">Supplies, CTRC APP performs, EPIC charting         </t>
  </si>
  <si>
    <t xml:space="preserve">Supplies and up to 5 blood draws; CTRC staff assist, EPIC charting              </t>
  </si>
  <si>
    <t>CTRC nursing &amp; EPIC charting</t>
  </si>
  <si>
    <t xml:space="preserve">Supplies, glucola and up to 5 blood draws; CTRC staff assist, EPIC charting                 </t>
  </si>
  <si>
    <t>Room plus meals; supplies &amp; services are add'l charges</t>
  </si>
  <si>
    <t xml:space="preserve">Supplies, CTRC staff assist, EPIC charting                                  </t>
  </si>
  <si>
    <t>OP Clinic only - Access to CU Medicine translation services</t>
  </si>
  <si>
    <t xml:space="preserve">Supplies, sample processing; data entry into LIS database
Sample storage prior to CTRC lab analysis                        </t>
  </si>
  <si>
    <t xml:space="preserve">Transport of lab samples from AHSB to LOB Clinical Lab
Sample transport between AHSB and LOB Clinical Lab            </t>
  </si>
  <si>
    <t>Supplies requested by study teams between $30 and $60
Ordering and billing study team for requested supplies</t>
  </si>
  <si>
    <t>Supplies requested by study teams up to $6
Ordering and billing study team for requested supplies</t>
  </si>
  <si>
    <t>Supplies requested by study teams between $6 and $30
Ordering and billing study team for requested supplies</t>
  </si>
  <si>
    <t xml:space="preserve">Supplies, CTRC staff assist, EPIC charting                             </t>
  </si>
  <si>
    <t>Supplies (does NOT include FibroScan read fee)
CTRC sonographer assistance &amp; EPIC charting</t>
  </si>
  <si>
    <t xml:space="preserve">Supplies, CTRC personnel assistance, EPIC charting
Does NOT include Cardiology read of ECHO scan  </t>
  </si>
  <si>
    <t>Supplies (does NOT include drugs/medications)
Does NOT include supply/instrument set-up or clean-up
Does NOT include 3.5 hrs of RN supervision or EPIC charting</t>
  </si>
  <si>
    <t>Whole Room Calorimeter for Adults/Children (technician provided by investigator)</t>
  </si>
  <si>
    <t xml:space="preserve">Dual-energy X-ray absorptiometry (DXA)-Total Body </t>
  </si>
  <si>
    <t xml:space="preserve">Dual-energy X-ray absorptiometry (DXA)-Femur </t>
  </si>
  <si>
    <t xml:space="preserve">Dual- energy X-ray absorptiometry (DXA)-Spine </t>
  </si>
  <si>
    <t>Allows studies to measure energy metabolism over longer durations under different circumstances.</t>
  </si>
  <si>
    <t>Used to measure body composition and is a simple, quick and noninvasive scan.</t>
  </si>
  <si>
    <t>Used to measure bone density and is a simple, quick and noninvasive scan.</t>
  </si>
  <si>
    <t>One EBA Core technician to conduct test; no BP measurements during the test; cost for clinician supervision not included (research team must provide clinician, if needed).</t>
  </si>
  <si>
    <t>One EBA Core technician to assist with BP measurements (research team must provide clinician, if needed).</t>
  </si>
  <si>
    <t xml:space="preserve">The HR-pQCT imaging device assesses bone microarchitecture at the distal tibia and distal radius.  </t>
  </si>
  <si>
    <t>Energy Balance Assessment (EBA) Core</t>
  </si>
  <si>
    <t>visit core website</t>
  </si>
  <si>
    <t>Cardiovascular BioImaging Core</t>
  </si>
  <si>
    <t>Supplies</t>
  </si>
  <si>
    <t>High Resolution peripheral Quantitative Computer Tomography (HR-pQCT)</t>
  </si>
  <si>
    <t>Advanced Practice Provider (APP) Time (per 15 min.)</t>
  </si>
  <si>
    <t>History &amp; Physical Exam, APP</t>
  </si>
  <si>
    <t xml:space="preserve">Patient observation, APP </t>
  </si>
  <si>
    <t>Proctoring Exercise Stress Tests, APP</t>
  </si>
  <si>
    <t>Biopsy, Liver (Study team performs &amp; provides their own biopsy needles; includes IV start)</t>
  </si>
  <si>
    <t>Biopsy, Muscle (Room Only Visit - Supply Charge - study team performs all aspects of service; provides their own biopsy needles)</t>
  </si>
  <si>
    <t>Bronchoscopy (Study team performs w/ 3 hrs CTRC nursing assistance; includes IV start)</t>
  </si>
  <si>
    <t>DEFINITY (diagnostic ultrasound enhanced w/ contrast agent)</t>
  </si>
  <si>
    <t>Fibroscan (specialized ultrasound scan of the liver)</t>
  </si>
  <si>
    <t>Graded Exercise Test GXT, (Room Only Visit - Supply Charge - study team performs all aspects of service)</t>
  </si>
  <si>
    <t xml:space="preserve">Graded Exercise Test GXT / VO2 max/ Stress test, APP </t>
  </si>
  <si>
    <t>Intraocular Pressure (per measurement)</t>
  </si>
  <si>
    <t>Bronchoscopy (Room Only Visit - Supply Charge - study team performs all aspects of service---Study team MUST supply 1 RN for 3 hrs of direct subject support &amp; 1 RN for 30 min. of real-time-EPIC-charting during procedure)</t>
  </si>
  <si>
    <t>REDCap QI Hosting (less than 2,000 data points / 1GB data)</t>
  </si>
  <si>
    <t>REDCap QI Hosting (more than 2,000 data points / 1GB data)</t>
  </si>
  <si>
    <t>Supplies and glucola &amp; CTRC Staff time including EPIC charting</t>
  </si>
  <si>
    <t>RN time for coordination of admit to inpatient floor at CHCO; Admission/Discharge paperwork &amp; care instructions</t>
  </si>
  <si>
    <t xml:space="preserve">May be charged in multiples for complex processing; includes supplies &amp; CTRC Staff time including EPIC charting </t>
  </si>
  <si>
    <t>Includes urine collection; Supplies &amp; CTRC Staff time including EPIC charting</t>
  </si>
  <si>
    <t>Each additional hour beyond 3 hours ; includes supplies &amp; CTRC Staff time including EPIC charting</t>
  </si>
  <si>
    <t>Administrative time for scheduling, documentation, charting</t>
  </si>
  <si>
    <t>Includes Height, Weight, circumference, skin calipers; supplies &amp; CTRC Staff time including EPIC charting</t>
  </si>
  <si>
    <t>Upto 3 hrs clamp period, includes IV start and draws, supplies &amp; CTRC Staff time including EPIC charting</t>
  </si>
  <si>
    <t>Includes ht, wt, circumference, skinfolds</t>
  </si>
  <si>
    <t>Diet Recall, 24 hr</t>
  </si>
  <si>
    <t>Food Frequency Questionnaire, Adult (DHQ)</t>
  </si>
  <si>
    <t>Indirect calorimetry, Resting Metabolic Rate (RMR)</t>
  </si>
  <si>
    <t>Standard Flow Mediated Dilation (FMD), without analysis</t>
  </si>
  <si>
    <t>Standard Carotid Intimal Medial Thickness Imaging (cIMT), without analysis</t>
  </si>
  <si>
    <t>Global Longitudinal Strain (GLS), without cardiology analysis</t>
  </si>
  <si>
    <t>3D per cardiac structure, without cardiology analysis</t>
  </si>
  <si>
    <t>Cell Collection, Nasal, Throat, saliva, skin (Per site) (Room Only Visit- Supply Charge - study team performs all aspects of service)</t>
  </si>
  <si>
    <t>Supplies and CTRC assistance included</t>
  </si>
  <si>
    <t>GLS is a 2D Echo of the left ventricle used to predict cardiovascular outcomes (test only, no analysis oncluded)</t>
  </si>
  <si>
    <t>Three-dimensional echocardiography (3DE) is a technique for real-time imaging of cardiac structures and function (test only, no analysis included). Incudes supplies and CTRC assistance.</t>
  </si>
  <si>
    <t>cIMT is used to determine the extent of arterial plaque buildup, test only. Analysis not included.</t>
  </si>
  <si>
    <t>FMD assesses enthothelial function and is used to predict cardiovascular disease. Analysis not included.</t>
  </si>
  <si>
    <t>Echo, Limited Read, same day</t>
  </si>
  <si>
    <t xml:space="preserve">Echo, limited, without read </t>
  </si>
  <si>
    <t>Baseline echo followed by research specific exercise protocol. Post exercise echo performed collecting necessary variables. CTRC stress testing guidelines must be followed. Does NOT include cardiology read but cardiology read must be performed. </t>
  </si>
  <si>
    <t>Metabolic Diet, level 1: with 1 additional nutrient, 3d</t>
  </si>
  <si>
    <t>Metabolic Diet, level 1: with 1 additional nutrient, 1d</t>
  </si>
  <si>
    <t>Metabolic Diet, level 2: with ≥ 2 additional nutrients, 3d</t>
  </si>
  <si>
    <t>Metabolic Diet, level 2: with ≥ 2 additional nutrients, 1d</t>
  </si>
  <si>
    <t>Metabolic Diet, level 0, 1d</t>
  </si>
  <si>
    <t>Metabolic Diet, level 0, 3d</t>
  </si>
  <si>
    <t>Breakfast, Standard</t>
  </si>
  <si>
    <t>Dinner, Standard</t>
  </si>
  <si>
    <t>Lunch, Standard</t>
  </si>
  <si>
    <t>Snack, Standard</t>
  </si>
  <si>
    <t>Includes Mobile Nursing travel time, patient observation time. CTRC Staff time including EPIC charting</t>
  </si>
  <si>
    <t>Echo, Sonographer time (per 15 minutes)</t>
  </si>
  <si>
    <t>Echo, Limited Read (by Cardiology)</t>
  </si>
  <si>
    <t>Echo, Complete Read (by Cardiology)</t>
  </si>
  <si>
    <t>Echo, with Stress testing (Stress Echo)</t>
  </si>
  <si>
    <t>Femoral Artery Imaging</t>
  </si>
  <si>
    <t>Pancreas scan</t>
  </si>
  <si>
    <t>Supplies (does NOT include Pancreas read fee)
CTRC sonographer assistance &amp; EPIC charting</t>
  </si>
  <si>
    <t>Pancreas Read (by Radiology)</t>
  </si>
  <si>
    <t>Fibroscan Read (by Hepatology)</t>
  </si>
  <si>
    <t>Echo, Complete Read, same day (by Cardiology)</t>
  </si>
  <si>
    <t>Supplies (does NOT include read fee)
CTRC sonographer assistance &amp; EPIC charting</t>
  </si>
  <si>
    <t>Database Hosting/Storage</t>
  </si>
  <si>
    <t>ECG machine only. No CTRC labor included.</t>
  </si>
  <si>
    <t>Biopsy, Fat &amp; Muscle (Study team performs &amp; brings biopsy needles w/ CTRC nursing assistance)</t>
  </si>
  <si>
    <t>Biopsy, Fat (Study team performs &amp; brings biopsy needles w/ CTRC nursing assistance)</t>
  </si>
  <si>
    <t>Biopsy, Muscle, CTRC APP performs</t>
  </si>
  <si>
    <t>Biopsy, Muscle (Study team performs &amp; brings biopsy needles w/ CTRC nursing assistance)</t>
  </si>
  <si>
    <t>Biopsy, Fat &amp; Muscle (Room Only Visit - Supply Charge - study team performs all aspects of service; provides their own biopsy needles)</t>
  </si>
  <si>
    <t>Biopsy, Fat (Room Only Visit - Supply Charge - study team performs all aspects of service; provides their own biopsy needles)</t>
  </si>
  <si>
    <t>Biopsy, Skin, APP performs</t>
  </si>
  <si>
    <t>Echo, Stress Read (by Cardiology)</t>
  </si>
  <si>
    <t>Diet record entry and analysis/day</t>
  </si>
  <si>
    <t>04115</t>
  </si>
  <si>
    <t>04116</t>
  </si>
  <si>
    <t>Meal tray from CHCO Kitchen (not from Nutrition Core)</t>
  </si>
  <si>
    <t>create new- 3 digit</t>
  </si>
  <si>
    <t>Echo, Complete, without read (by Cardiology)</t>
  </si>
  <si>
    <t>Transcranial Doppler (TCD) Standard</t>
  </si>
  <si>
    <t>Transcranial Doppler (TCD)  + Maneuvers</t>
  </si>
  <si>
    <t>need to create</t>
  </si>
  <si>
    <t>Cortisol, Salivary ELISA</t>
  </si>
  <si>
    <t>Cortisol, salivary IDS</t>
  </si>
  <si>
    <t>Fibroblast Growth Factor Basic (FGF Basic) XL</t>
  </si>
  <si>
    <t>Fibroblastic Growth Factor 19 (FGF-19)</t>
  </si>
  <si>
    <t>Intestinal Fatty Acid Binding Protein (IFABP)</t>
  </si>
  <si>
    <t>Cardiopulmonary Exercise Testing (CPET) or Graded Exercise Stress Test (GXT) with Electrocardiogram (ECG) (maximal or submaximal)</t>
  </si>
  <si>
    <t>Cardiopulmonary Exercise Testing (CPET) or Graded Exercise Stress Test (GXT) with no Electrocardiogram (ECG) (maximal or submaximal)</t>
  </si>
  <si>
    <t>Whole blood (EDTA)</t>
  </si>
  <si>
    <t>Siemens DCA Vantage</t>
  </si>
  <si>
    <t>Potassium Ferricyanide</t>
  </si>
  <si>
    <t>Weekly</t>
  </si>
  <si>
    <t>Frozen at -80C
Patients with severe anemia or polycythemia must not be tested with this assay.</t>
  </si>
  <si>
    <t>4.0% to 6.2%</t>
  </si>
  <si>
    <t>Plasma (EDTA), serum</t>
  </si>
  <si>
    <t>ug/ml</t>
  </si>
  <si>
    <t>1.0 ug/ml</t>
  </si>
  <si>
    <t>Millipore</t>
  </si>
  <si>
    <t>Radioimmunoassay (RIA)</t>
  </si>
  <si>
    <t>Quarterly</t>
  </si>
  <si>
    <t>Frozen at -80C</t>
  </si>
  <si>
    <t>3.5 - 14.4 ug/ml</t>
  </si>
  <si>
    <t>Serum, Plasma (EDTA or Heparin)</t>
  </si>
  <si>
    <t>g/dL</t>
  </si>
  <si>
    <t>1.5 g/dL</t>
  </si>
  <si>
    <t>Beckman Coulter</t>
  </si>
  <si>
    <t>Enzymatic</t>
  </si>
  <si>
    <t>Monthly</t>
  </si>
  <si>
    <t>3.5 to 5.7 g/dL</t>
  </si>
  <si>
    <t>BAL supernatant</t>
  </si>
  <si>
    <t>per subject</t>
  </si>
  <si>
    <t>As Requested</t>
  </si>
  <si>
    <t>BAL</t>
  </si>
  <si>
    <t>per sample</t>
  </si>
  <si>
    <t>Modified TDN SOP</t>
  </si>
  <si>
    <t>Manual</t>
  </si>
  <si>
    <t xml:space="preserve">as needed </t>
  </si>
  <si>
    <t xml:space="preserve">BAL </t>
  </si>
  <si>
    <t>per tube</t>
  </si>
  <si>
    <t>Frozen at- 80C</t>
  </si>
  <si>
    <t>CD4+ Cell Isolation</t>
  </si>
  <si>
    <t>PBMC or BAL</t>
  </si>
  <si>
    <t>StemCell Technologies</t>
  </si>
  <si>
    <t>Human CD4+ negative selection kit</t>
  </si>
  <si>
    <t>liquid nitrogen</t>
  </si>
  <si>
    <t>Cell Cryopreservation</t>
  </si>
  <si>
    <t>various cell types</t>
  </si>
  <si>
    <t>per vial</t>
  </si>
  <si>
    <t>Cell RNA extraction (batch of 12)</t>
  </si>
  <si>
    <t>Qiagen</t>
  </si>
  <si>
    <t>Cell Staining (hema stain) for differential cell count</t>
  </si>
  <si>
    <t>BAL or PBMC</t>
  </si>
  <si>
    <t>per well</t>
  </si>
  <si>
    <t>mg/dL</t>
  </si>
  <si>
    <t>25 mg/dL</t>
  </si>
  <si>
    <t>weekly</t>
  </si>
  <si>
    <t>0 to 199 mg/dL Desirable
200 - 239 mg/dL Borderline High
&gt;240 mg/dL High</t>
  </si>
  <si>
    <t>Saliva</t>
  </si>
  <si>
    <t>mcg/dL</t>
  </si>
  <si>
    <t>0.030 mcg/dL</t>
  </si>
  <si>
    <t>Salimetrics</t>
  </si>
  <si>
    <t>Enzyme Immunoassay</t>
  </si>
  <si>
    <t>Batch Requested</t>
  </si>
  <si>
    <t>Varies by ages and time of day.  Contact laboratory at 720-777-8209 for details.</t>
  </si>
  <si>
    <t>0.034 mcg/dL</t>
  </si>
  <si>
    <t>IDS (Immunodiagnosticsystems)</t>
  </si>
  <si>
    <t>Chemiluminescence</t>
  </si>
  <si>
    <t>Serum or Plasma (Heparin, EDTA)</t>
  </si>
  <si>
    <t>ug/dL</t>
  </si>
  <si>
    <t>1.0 ug/dL</t>
  </si>
  <si>
    <t>1-step competative</t>
  </si>
  <si>
    <t>AM fasting 5-25 ug/dL
PM 2-16 ug/dL</t>
  </si>
  <si>
    <t>24 hour urine aliquot</t>
  </si>
  <si>
    <t>ug/24 Hours</t>
  </si>
  <si>
    <t>Extraction, 1-step competative</t>
  </si>
  <si>
    <t>20-90</t>
  </si>
  <si>
    <t>Plasma (EDTA)</t>
  </si>
  <si>
    <t>ng/mL</t>
  </si>
  <si>
    <t>0.1 ng/mL</t>
  </si>
  <si>
    <t>Mercodia</t>
  </si>
  <si>
    <t>Elisa</t>
  </si>
  <si>
    <t>1.0-5.4 ng/mL</t>
  </si>
  <si>
    <t>Serum, Plasma (EDTA or lithium)</t>
  </si>
  <si>
    <t>mg/L</t>
  </si>
  <si>
    <t>0.2 mg/L</t>
  </si>
  <si>
    <t>Immunoturbidimetric</t>
  </si>
  <si>
    <t>less than 5.0 mg/L</t>
  </si>
  <si>
    <t>Serum or Plasma (EDTA)</t>
  </si>
  <si>
    <t>0.5 mg/dL</t>
  </si>
  <si>
    <t>0.8 to 1.6 mg/dL</t>
  </si>
  <si>
    <t>Urine</t>
  </si>
  <si>
    <t>Normal values are highly dependent on the age, lean body mass and fluid intake of the person the urine is being collected from. Urine creatine (24 hour sample) values may therefore be quite variable and can range from 500 mg/day to 2000 mg/day.</t>
  </si>
  <si>
    <t>Serum or Plasma (EDTA or Heparin)</t>
  </si>
  <si>
    <t>0.08 ng/mL</t>
  </si>
  <si>
    <t>Immunodiagnostics Systems</t>
  </si>
  <si>
    <t>Males:0.115-0.748 ng/mL
Females (premeno):0.112-0.738 ng/mL
Females (post meno):0.142-1.351 ng/mL  - method says Males: 0.038-0.724 ng/mL
Females - premeno 0.034-0.635 ng/mL
Females - post meno 0.034-1.037 ng/mL</t>
  </si>
  <si>
    <t>Serum or Plasma (EDTA or Lithium Heparin)</t>
  </si>
  <si>
    <t>0.20 mg/L</t>
  </si>
  <si>
    <t>Kamiya Biomedical</t>
  </si>
  <si>
    <t>0-3 months: 0.80-2.30 mg/L
4-11 months: 0.70-1.50 mg/L
1-17 years: 0.50-1.30 mg/L
18 years and older: 0.50-1.00 mg/L</t>
  </si>
  <si>
    <t>BAL, PBMC, Sputum</t>
  </si>
  <si>
    <t>per slide</t>
  </si>
  <si>
    <t>room temperature</t>
  </si>
  <si>
    <t>DNA Extraction (batch of 12 samples) Paxgene</t>
  </si>
  <si>
    <t>whole blood</t>
  </si>
  <si>
    <t>Qiagen PaxGene</t>
  </si>
  <si>
    <t>Endostatin, &gt;21 pg/mL</t>
  </si>
  <si>
    <t>pg/mL</t>
  </si>
  <si>
    <t>21.0 pg/mL</t>
  </si>
  <si>
    <t>R&amp;D Systems</t>
  </si>
  <si>
    <t>Luminex FlexMAP</t>
  </si>
  <si>
    <t>YES</t>
  </si>
  <si>
    <t>0.39 pg/mL</t>
  </si>
  <si>
    <t>ELISA</t>
  </si>
  <si>
    <t>Eotaxin CCL11, &gt;63.2 pg/mL XL</t>
  </si>
  <si>
    <t>Plasma (EDTA) or Sputum (Treated)</t>
  </si>
  <si>
    <t>1.81 pg/mL</t>
  </si>
  <si>
    <t>R&amp;D Systems/Bio-Techne</t>
  </si>
  <si>
    <t>Luminex FlexMap</t>
  </si>
  <si>
    <t>Epidermal Growth Factor (EGF), &gt;13.4 pg/mL XL</t>
  </si>
  <si>
    <t>4.95 pg/mL</t>
  </si>
  <si>
    <t>E-Selectin, soluble, &gt;74.9 pg/mL</t>
  </si>
  <si>
    <t>Plasma (EDTA) or Serum</t>
  </si>
  <si>
    <t>74.9 pg/mL</t>
  </si>
  <si>
    <t>Serum</t>
  </si>
  <si>
    <t>10.0 pg/mL</t>
  </si>
  <si>
    <t>Chemiluminescent Immunoassay</t>
  </si>
  <si>
    <t>Contact CTRC laboratory</t>
  </si>
  <si>
    <t>15.6 pg/mL</t>
  </si>
  <si>
    <t>Fms-like Tyrosine Kinase 3 Ligand (Flt-3 Ligand), &gt;43.8 pg/mL XL</t>
  </si>
  <si>
    <t>3.09 pg/mL</t>
  </si>
  <si>
    <t xml:space="preserve">Serum </t>
  </si>
  <si>
    <t>mIU/mL</t>
  </si>
  <si>
    <t>0.11 mIU/mL</t>
  </si>
  <si>
    <t>Contact CTRC Laboratory</t>
  </si>
  <si>
    <t>Free Fatty Acid (FFA)</t>
  </si>
  <si>
    <t>umol/L  (uEq/l)</t>
  </si>
  <si>
    <t>15 umol/L</t>
  </si>
  <si>
    <t>WaKo Chemicals USA</t>
  </si>
  <si>
    <t>100 to 600 umol/L</t>
  </si>
  <si>
    <t>Ghrelin, Active</t>
  </si>
  <si>
    <t>Plasma (EDTA) or Serum with PMSF</t>
  </si>
  <si>
    <t>7.8 pg/mL</t>
  </si>
  <si>
    <t>93 pg/mL</t>
  </si>
  <si>
    <t>Frozen at -80C
Avoid heparinized plasma, this will cause falsely high values.</t>
  </si>
  <si>
    <t>Blood concentrations are lowest shortly after consumption of a meal then rise during the fast just prior to the next meal. Due to this metabolic reaction, normal ranges are protocol dependent &amp; should be determined by the PI.</t>
  </si>
  <si>
    <t>Plasma (EDTA) with DPP-4 protease inhibitor</t>
  </si>
  <si>
    <t>pmol/L</t>
  </si>
  <si>
    <t>2.7 pmol/L</t>
  </si>
  <si>
    <t>0-21 pmol/L</t>
  </si>
  <si>
    <t>1.0 pmol/L</t>
  </si>
  <si>
    <t xml:space="preserve">This ELISA is designed, developed, and produced for the quantitative measurement of GLP-1 (7-36) and (9-36) in plasma samples.
For this laboratory, there is no established normal range as it is dependent upon the individual protocol.  Please note that results will vary depending on whether samples were collected from fasted or fed individuals. Indications are that the fed GLP-1 (7-36/9-36) levels are higher than fasted GLP-1(7-36/9-36) levels. </t>
  </si>
  <si>
    <t>Plasma (EDTA) with aprotinin</t>
  </si>
  <si>
    <t>20 pg/mL</t>
  </si>
  <si>
    <t>Fasting: 50 - 150 pg/mL</t>
  </si>
  <si>
    <t>10 mg/dL</t>
  </si>
  <si>
    <t>Hexokinase, UV</t>
  </si>
  <si>
    <t>65 to 110 mg/dL</t>
  </si>
  <si>
    <t>umol/L</t>
  </si>
  <si>
    <t>11 umol/L</t>
  </si>
  <si>
    <t>R-Biopharm</t>
  </si>
  <si>
    <t>36 to 120 umol/L</t>
  </si>
  <si>
    <t>Granulocyte Colony Stimulating Factor (G-CSF), &gt;14 pg/mL</t>
  </si>
  <si>
    <t>Plasma (EDTA) or Serum or BAL/Sputum (Treated)</t>
  </si>
  <si>
    <t>12.0 pg/mL</t>
  </si>
  <si>
    <t>Granulocyte Colony-Stimulating Factor (G-CSF), &gt;18.8 pg/mL XL</t>
  </si>
  <si>
    <t>0.62 pg/mL</t>
  </si>
  <si>
    <t>Granulocyte Macrophage Colony Stimulating Factor (GM-CSF), &gt;14 pg/mL</t>
  </si>
  <si>
    <t>14.0 pg/mL</t>
  </si>
  <si>
    <t>Granulocyte Macrophage Colony Stimulating Factor (GM-CSF), high sensitive, &gt;0.78 pg/mL</t>
  </si>
  <si>
    <t>0.78 pg/mL</t>
  </si>
  <si>
    <t>Granulocyte-Macrophage Colony-Stimulating Factor (GM-CSF), &gt;33.0 pg/mL XL</t>
  </si>
  <si>
    <t>1.56 pg/mL</t>
  </si>
  <si>
    <t>Granzyme B, &gt;15.0 pg/mL XL</t>
  </si>
  <si>
    <t>1.04 pg/mL</t>
  </si>
  <si>
    <t>GRO alpha/CXCL1/KC/CINC-1 (GRO-a), &gt;115.2 pg/mL XL</t>
  </si>
  <si>
    <t>25.2 pg/mL</t>
  </si>
  <si>
    <t>GRO beta/CXCL2/MIP-2/CINC-3 (GRO-b), &gt;15.2 pg/mL XL</t>
  </si>
  <si>
    <t>0.83 pg/mL</t>
  </si>
  <si>
    <t>Growth Hormone (GH)</t>
  </si>
  <si>
    <t>Serum or Plasma (Heparin)</t>
  </si>
  <si>
    <t>0.005 ng/mL</t>
  </si>
  <si>
    <t>One-Step Immunoenzymatic</t>
  </si>
  <si>
    <t>Female: 0.010 to 3.61 ng/mL
Male: 0.005 to 0.97 ng/mL</t>
  </si>
  <si>
    <t>20 mg/dL</t>
  </si>
  <si>
    <t>&gt; 40 mg/dL Increased risk for CHD
40-60 mg/dL Normal rang
60 mg/dL Desireable</t>
  </si>
  <si>
    <t>uIU/mL</t>
  </si>
  <si>
    <t>0.5 uIU/mL</t>
  </si>
  <si>
    <t>&lt;20 uIU/ml
Insulin calibrators are referenced to the WHO 1st IRP 66/304.</t>
  </si>
  <si>
    <t>10.0 ng/mL</t>
  </si>
  <si>
    <t>Chemilluminescence</t>
  </si>
  <si>
    <t>116-353 mg/mL</t>
  </si>
  <si>
    <t>80 ng/mL</t>
  </si>
  <si>
    <t>Males (ng/mL) Females (ng/mL) 0-1 year:  1095-3661 1032-3748
1-2 years: 1269-4104 1198-4182
2-3 years: 1442-4525 1363-4590
3-4 years: 1612-4914 1525-4969
4-5 years: 1774-5231 1683-5280
5-6 years: 1914-5423 1822-5441
6-7 years: 2010-5505 1913-5553
7-8 years: 2066-5589 1987-5668
8-9 years: 2123-5700 2063-5801
9-10 years:  2190-5841 2147-5948
10-11 years: 2269-5997 2236-6095
11-12 years: 2354-6134 2326-6224
12-13 years: 2431-6239 2409-6327
13-14 years: 2495-6314 2482-6406
14-15 years: 2547-6349 2545-6469
15-16 years: 2582-6358 2600-6511
16-17 years: 2605-6361 2646-6536
17-18 years: 2625-6368 2683-6551
18-21 years: 2645-6414 2714-6608
21-25 years: 2709-6299 2800-6472
25-30 years: 2698-6072 2795-6018
30-35 years: 2612-5992 2623-5770
35-40 years: 2554-6082 2502-5698
40-45 years: 2533-5959 2430-5616
45-50 years: 2400-5891 2334-5705
50-55 years: 2281-5806 2298-5750
55-60 years: 2161-5710 2240-5769
60-80 years: 2050-5029 2176-5518</t>
  </si>
  <si>
    <t>2.0 ng/mL</t>
  </si>
  <si>
    <t>27.7 - 127.6 ng/mL</t>
  </si>
  <si>
    <t>Interferon alpha2 (IFN-a2), &gt;4.4 pg/mL XL</t>
  </si>
  <si>
    <t>0.29 pg/mL</t>
  </si>
  <si>
    <t>Interferon beta (IFN-b), &gt;1.7 pg/mL XL</t>
  </si>
  <si>
    <t>0.31 pg/mL</t>
  </si>
  <si>
    <t>Interferon gamma (IFN-g), &gt;0.5 pg/mL XL</t>
  </si>
  <si>
    <t>0.06 pg/mL</t>
  </si>
  <si>
    <t>Interferon-Gamma (IFNy), &gt; 8 pg/mL</t>
  </si>
  <si>
    <t>8.0 pg/mL</t>
  </si>
  <si>
    <t>Interferon-Gamma (IFNy), high sensitive, &gt;4.1  pg/m</t>
  </si>
  <si>
    <t>4.1 pg/mL</t>
  </si>
  <si>
    <t>Interferon-gamma-inducible Protein 10/CXCL10/CRG-2 (IP-10), &gt;2.7 pg/mL XL</t>
  </si>
  <si>
    <t>0.16 PG/Ml</t>
  </si>
  <si>
    <t>Interleukin-1 alpha (IL-1a), &gt; 8 pg/mL</t>
  </si>
  <si>
    <t>Interleukin-1 alpha/IL-1F1 (IL-1a), &gt;10.4 pg/mL XL</t>
  </si>
  <si>
    <t>0.41 pg/mL</t>
  </si>
  <si>
    <t>Interleukin-1 beta (IL-1b), &gt;11.2 pg/mL</t>
  </si>
  <si>
    <t>Plasma (EDTA or Heparin) or Serum or BAL/Sputum or Tracheal Aspirate</t>
  </si>
  <si>
    <t>11.2 pg/mL</t>
  </si>
  <si>
    <t>Interleukin-1 beta (IL-1b), high sensitive, &gt;0.68 pg/mL</t>
  </si>
  <si>
    <t>0.68 pg/mL</t>
  </si>
  <si>
    <t>Interleukin-1 beta/IL-1F2 (IL-1b), &gt;3.4 pg/mL XL</t>
  </si>
  <si>
    <t>0.25 pg/mL</t>
  </si>
  <si>
    <t>Interleukin-1 Receptor Antagonist (IL-1ra), &gt; 32 pg/mL</t>
  </si>
  <si>
    <t xml:space="preserve">Serum or Plasma (EDTA) or BAL/Sputum (Treated) </t>
  </si>
  <si>
    <t>32.0 pg/mL</t>
  </si>
  <si>
    <t>Interleukin-1 Receptor Antagonist/IL-1F3 (IL-1ra), &gt;10.3 pg/mL XL</t>
  </si>
  <si>
    <t>5.98 pg/mL</t>
  </si>
  <si>
    <t>Interleukin-10 (IL-10), &gt; 12.4 pg/mL</t>
  </si>
  <si>
    <t>12.4 pg/mL</t>
  </si>
  <si>
    <t>Interleukin-10 (IL-10), &gt;61.1 pg/mL XL</t>
  </si>
  <si>
    <t>5.47 pg/mL</t>
  </si>
  <si>
    <t>Interleukin-10 (IL-10), high sensitive, &gt; 0.92 pg/mL</t>
  </si>
  <si>
    <t>EDTA Plasma, Treated Sputum, Treated BAL</t>
  </si>
  <si>
    <t>0.92 pg/mL</t>
  </si>
  <si>
    <t>Interleukin-12p70 (IL-12p70), &gt;12.8 pg/mL XL</t>
  </si>
  <si>
    <t>2.39 pg/mL</t>
  </si>
  <si>
    <t>Interleukin-12p70 (IL-12p70), high sensitive, &gt; 13.8 pg/mL</t>
  </si>
  <si>
    <t>Plasma (EDTA) or BAL/Sputum (Treated)</t>
  </si>
  <si>
    <t>13.8 pg/mL</t>
  </si>
  <si>
    <t>Interleukin-13 (IL-13), &gt;30.8 pg/mL XL</t>
  </si>
  <si>
    <t>3.39 pg/mL</t>
  </si>
  <si>
    <t>Interleukin-15 (IL-15), &gt;4.6 pg/mL XL</t>
  </si>
  <si>
    <t>0.26 pg/mL</t>
  </si>
  <si>
    <t>Interleukin-17A (IL-17A), &gt; 12 pg/mL</t>
  </si>
  <si>
    <t>0.11 - 10.0 pg/mL (serum &amp; plasma)</t>
  </si>
  <si>
    <t>Interleukin-17A (IL-17A), &gt;8.1 pg/mL XL</t>
  </si>
  <si>
    <t>1.09 pg/mL</t>
  </si>
  <si>
    <t>Interleukin-17E/IL-25 (IL-17E), &gt;35.6 pg/mL XL</t>
  </si>
  <si>
    <t>1.95 pg/mL</t>
  </si>
  <si>
    <t>Interleukin-2 (IL-2), &gt; 11.2 pg/mL</t>
  </si>
  <si>
    <t>Interleukin-2 (IL-2), &gt;3.4 pg/mL XL</t>
  </si>
  <si>
    <t>Interleukin-2 (IL-2), high sensitive, &gt; 1.22 pg/mL</t>
  </si>
  <si>
    <t>1.22 pg/mL</t>
  </si>
  <si>
    <t>Interleukin-3 (IL-3), &gt;12.0 pg/mL XL</t>
  </si>
  <si>
    <t>2.63 pg/mL</t>
  </si>
  <si>
    <t>Interleukin-33 (IL-33), &gt;12.0 pg/mL XL</t>
  </si>
  <si>
    <t>1.92 pg/mL</t>
  </si>
  <si>
    <t>Interleukin-4 (IL-4), &gt; 17.2 pg/mL</t>
  </si>
  <si>
    <t>17.2 pg/mL</t>
  </si>
  <si>
    <t>Interleukin-4 (IL-4), &gt;1.1 pg/mL XL</t>
  </si>
  <si>
    <t>0.07 pg/mL</t>
  </si>
  <si>
    <t>Interleukin-4 (IL-4), high sensitive, &gt;5.6 pg/mL</t>
  </si>
  <si>
    <t>5.6 pg/mL</t>
  </si>
  <si>
    <t>Interleukin-5 (IL-5), &gt; 6 pg/mL</t>
  </si>
  <si>
    <t>6.0 pg/mL</t>
  </si>
  <si>
    <t>Interleukin-5 (IL-5), &gt;6.2 pg/mL XL</t>
  </si>
  <si>
    <t>Interleukin-5 (IL-5), high sensitive, &gt; 0.68 pg/mL</t>
  </si>
  <si>
    <t>Interleukin-6 (IL-6), &gt; 0.156 pg/mL</t>
  </si>
  <si>
    <t>0.156 pg/mL</t>
  </si>
  <si>
    <t>ELISA updated version in use 4/2018 #HS600C</t>
  </si>
  <si>
    <t>0 - 4.0 pg/mL</t>
  </si>
  <si>
    <t>Interleukin-6 (IL-6), &gt; 8 pg/mL</t>
  </si>
  <si>
    <t>Interleukin-6 (IL-6), &gt;9.2 pg/mL XL</t>
  </si>
  <si>
    <t>0.38 pg/mL</t>
  </si>
  <si>
    <t>Interleukin-6 (IL-6), high sensitive, &gt; 1.9 pg/mL</t>
  </si>
  <si>
    <t>1.9 pg/mL</t>
  </si>
  <si>
    <t>Interleukin-7 (IL-7), &gt;3.9 pg/mL XL</t>
  </si>
  <si>
    <t>0.18 pg/mL</t>
  </si>
  <si>
    <t>Interleukin-8 (IL-8) high sensitive, &gt; 1.56 pg/mL</t>
  </si>
  <si>
    <t>Interleukin-8 (IL-8), &gt;11.2 pg/mL</t>
  </si>
  <si>
    <t>Interleukin-8/CXCL8 (IL-8), &gt;2.2 pg/mL XL</t>
  </si>
  <si>
    <t>0.36 pg/mL</t>
  </si>
  <si>
    <t>Interleukin-9 (IL-9), &gt;365.0 pg/mL XL</t>
  </si>
  <si>
    <t>37.1 pg/mL</t>
  </si>
  <si>
    <t>Intracellular Cell Adhesion Molecule-1, Soluable (sICAM-1), &gt; 240 pg/mL</t>
  </si>
  <si>
    <t>240 pg/mL</t>
  </si>
  <si>
    <t>Serum or Plasma (EDTA or heparin)</t>
  </si>
  <si>
    <t>7.0 mg/dL</t>
  </si>
  <si>
    <t>75 to 193 mg/dL</t>
  </si>
  <si>
    <t>0.5 ng/mL</t>
  </si>
  <si>
    <t>Leptin levels are directly correlated with BMI.
Lean Men (BMI 16-25): 2.0 - 5.6 ng/mL
Lean Women (BMI 16-25): 3.7 - 11.1 ng/mL</t>
  </si>
  <si>
    <t>100 mg/dL</t>
  </si>
  <si>
    <t>Vanillin/Sulfuric Acid</t>
  </si>
  <si>
    <t>Spectrophotometric</t>
  </si>
  <si>
    <t>7-10 days</t>
  </si>
  <si>
    <t>400 - 1000 mg/dL</t>
  </si>
  <si>
    <t>0.12 mIU/mL</t>
  </si>
  <si>
    <t>Macrophage Inflammatory Protein 1 alpha (MIP-1a), &gt;10.4 pg/mL XL</t>
  </si>
  <si>
    <t>1.58 pg/mL</t>
  </si>
  <si>
    <t>Macrophage Inflammatory Protein 1 alpha (MIP-1a), &gt;72 pg/ml</t>
  </si>
  <si>
    <t>72 pg/mL</t>
  </si>
  <si>
    <t>Macrophage Inflammatory Protein 1 beta (MIP-1b), &gt; 12 pg/mL</t>
  </si>
  <si>
    <t>12 pg/mL</t>
  </si>
  <si>
    <t>Macrophage Inflammatory Protein 1 beta (MIP-1b), &gt;96.0 pg/mL XL</t>
  </si>
  <si>
    <t>18.4 pg/mL</t>
  </si>
  <si>
    <t>Macrophage Inflammatory Protein 3 alpha (MIP-3a), &gt;4.4 pg/mL XL</t>
  </si>
  <si>
    <t>1.05 pg/mL</t>
  </si>
  <si>
    <t>Macrophage Inflammatory Protein 3 beta (MIP-3b), &gt;7.8 pg/mL XL</t>
  </si>
  <si>
    <t>0.6 pg/mL</t>
  </si>
  <si>
    <t>Serum or Plasma(EDTA orHeparin) or Saliva</t>
  </si>
  <si>
    <t>pg/ml</t>
  </si>
  <si>
    <t>Serum/plasma 2.5 pg/ml
saliva  1.0 pg/ml</t>
  </si>
  <si>
    <t>ALPCO</t>
  </si>
  <si>
    <t>RIA</t>
  </si>
  <si>
    <t>Microalbumin, Urine</t>
  </si>
  <si>
    <t xml:space="preserve">Urine  </t>
  </si>
  <si>
    <t>mcg/mL</t>
  </si>
  <si>
    <t>Less than 2.5 mcg/mL</t>
  </si>
  <si>
    <t>Siemens</t>
  </si>
  <si>
    <t>Nephelometry</t>
  </si>
  <si>
    <t>Store in refrigerator at 2-8°C.  Stable for 12 weeks.  Do not freeze as values will be falsely elevated.</t>
  </si>
  <si>
    <t>Less than 30 mcg/mL (random)</t>
  </si>
  <si>
    <t>Monocyte Chemoattractant Protein-1(MCP-1), &gt; 13.6 pg/mL</t>
  </si>
  <si>
    <t>13.6 pg/mL
10 pg/mL- multiple sensitvities listed</t>
  </si>
  <si>
    <t>Monocyte Chemoattractant Protein-1(MCP-1), &gt;4.1 pg/mL XL</t>
  </si>
  <si>
    <t>Sputum</t>
  </si>
  <si>
    <t>0.30 mcg/mL</t>
  </si>
  <si>
    <t>N-Meth...p-nitroanalide</t>
  </si>
  <si>
    <t>Kinetic</t>
  </si>
  <si>
    <t>Serum or Plasma (EDTA or citrate plasma) or BAL/Sputum (treated)</t>
  </si>
  <si>
    <t>12.5 ng/mL</t>
  </si>
  <si>
    <t>Urine or Serum</t>
  </si>
  <si>
    <t>10.0 mg/L</t>
  </si>
  <si>
    <t>Antek</t>
  </si>
  <si>
    <t>Pyrochemilluminescence</t>
  </si>
  <si>
    <t>7-20 grams/Total Volume</t>
  </si>
  <si>
    <t>Chemiluminescence Immunoassay (CLIA)</t>
  </si>
  <si>
    <t>Adults: 10.4 - 45.6 ng/mL</t>
  </si>
  <si>
    <t>U/L</t>
  </si>
  <si>
    <t>1.5 U/L</t>
  </si>
  <si>
    <t>10 pg/mL</t>
  </si>
  <si>
    <t>Beckman</t>
  </si>
  <si>
    <t>Frozen at -80C
Freeze sample immediately after seperation</t>
  </si>
  <si>
    <t>12-88 pg/mL</t>
  </si>
  <si>
    <t>Paxgene RNA Extractions (batch of 12 samples)</t>
  </si>
  <si>
    <t>Qiagen paxgene</t>
  </si>
  <si>
    <t>Placenta Growth Factor (PlGF), &lt;3.8 pg/mL</t>
  </si>
  <si>
    <t>3.8 pg/mL</t>
  </si>
  <si>
    <t>Platelet-derived Growth Factor AA (PDGF-AA), &lt;3.6 pg/mL</t>
  </si>
  <si>
    <t>3.6 pg/mL</t>
  </si>
  <si>
    <t>Platelet-Derived Growth Factor AA (PDGF-AA), &gt;13.2 pg/mL XL</t>
  </si>
  <si>
    <t>0.86 pg/mL</t>
  </si>
  <si>
    <t>Platelet-Derived Growth Factor AB/BB (PDGF-AB/BB), &gt;13.8 pg/mL XL</t>
  </si>
  <si>
    <t>0.23 pg/mL</t>
  </si>
  <si>
    <t>Programmed Cell Death Ligand 1 (PD-L1/B7-H1), &gt;11.8 pg/mL XL</t>
  </si>
  <si>
    <t>0.532 pg/mL</t>
  </si>
  <si>
    <t>Prostaglandin E2 (PGE2)</t>
  </si>
  <si>
    <t>31.2 pg/mL</t>
  </si>
  <si>
    <t>P-Selectin, soluble</t>
  </si>
  <si>
    <t>55.8 pg/mL</t>
  </si>
  <si>
    <t>Frozen at -80C
Avoid using heparin as an anticoagulant, excess will provide falsely high values.</t>
  </si>
  <si>
    <t>Blood concentrations of PYY are lowest before consumption of a meal, then rise post consumption. Due to this metabolic reaction, normal ranges will be protocol dependant and should be determined by the PI.</t>
  </si>
  <si>
    <t>Regulated on Activation, Normal T Cell Expresses and Secreted/CCL5 (RANTES), &gt;316.0 pg/mL XL</t>
  </si>
  <si>
    <t>40.7 pg/mL</t>
  </si>
  <si>
    <t>Plasma (EDTA) or Serum or BAL/Sputum (treated)</t>
  </si>
  <si>
    <t>120 pg/mL</t>
  </si>
  <si>
    <t>Whole blood</t>
  </si>
  <si>
    <t>Serum or Plasma</t>
  </si>
  <si>
    <t>up to 4 tubes per draw
4-8 tubes x2
9-12 tubes x3</t>
  </si>
  <si>
    <t xml:space="preserve">Frozen at -20C or lower </t>
  </si>
  <si>
    <t>Serum or Plasma or Urine</t>
  </si>
  <si>
    <t>nmol/L</t>
  </si>
  <si>
    <t>3 nmol/L</t>
  </si>
  <si>
    <t>Serum or Plasma (heparin)</t>
  </si>
  <si>
    <t>0.15 mg/L</t>
  </si>
  <si>
    <t>Pediatric  below 0.2 to 2.19mg/L, Heathy  0.76 - 1.76 mg/L</t>
  </si>
  <si>
    <t>leucosep or SepMate</t>
  </si>
  <si>
    <t>liquid nitrogen or -80C if pellets</t>
  </si>
  <si>
    <t>sputum</t>
  </si>
  <si>
    <t>Sputum (PMSF/EDTA)</t>
  </si>
  <si>
    <t>Modified TDN Protocol</t>
  </si>
  <si>
    <t>Frozen at -80C
Homogenized with sputolysin, protease inhibitors: EDTA &amp; PMSF</t>
  </si>
  <si>
    <t>ng/dL</t>
  </si>
  <si>
    <t>17 ng/dL</t>
  </si>
  <si>
    <t>Female: 20-80 ng/dL
Male age 20-50: 260-816 ng/dL
Male age &gt;50: 200-700 ng/dL
Ranges updated 8/23/2021
(Previous range: Male 20-50 yr: 260-1600 ng/dl
Male &gt;50 yr:    200-850 ng/dl)</t>
  </si>
  <si>
    <t>TNF-related Apoptosis-inducing Ligand (TRAIL), &gt;48.0 pg/mL XL</t>
  </si>
  <si>
    <t>2.32 pg/mL</t>
  </si>
  <si>
    <t>Transforming Growth Factor alpha (TGF-a), &gt;10.0 pg/mL XL</t>
  </si>
  <si>
    <t>0.93 pg/mL</t>
  </si>
  <si>
    <t>15 mg/dL</t>
  </si>
  <si>
    <t>&lt; 150 mg/dL Desirable
151-239 mg/dL Borderline High
&gt; 240 mg/dL High</t>
  </si>
  <si>
    <t>Trypsin/trypsinogen</t>
  </si>
  <si>
    <t>40 ng/mL</t>
  </si>
  <si>
    <t>Cisbio Bioassays</t>
  </si>
  <si>
    <t>Radioimmunoassay</t>
  </si>
  <si>
    <t>0.01 mIU/mL</t>
  </si>
  <si>
    <t>1-step sandwich</t>
  </si>
  <si>
    <t>0.5-5.0 uIU/mL</t>
  </si>
  <si>
    <t>Tumor Necrosis Factor-alpha (TNF-a), &gt; 1.56 pg/mL</t>
  </si>
  <si>
    <t>Serum or Plasma (EDTA, heparinized or citrated)</t>
  </si>
  <si>
    <t>ELISA updated version in use 6/2017 #HSTA00E</t>
  </si>
  <si>
    <t>0 - 3.26 pg/mL</t>
  </si>
  <si>
    <t>Tumor Necrosis Factor-alpha (TNF-a), &gt; 8 pg/mL</t>
  </si>
  <si>
    <t>Plasma (EDTA) or Serum or Sputum/ BAL (treated)</t>
  </si>
  <si>
    <t>Tumor Necrosis Factor-alpha (TNF-a), high sensitive, &gt; 1.56 pg/mL</t>
  </si>
  <si>
    <t>Tumor Neucrosis Factor alpha (TNF-a), &gt;11.4 pg/mL XL</t>
  </si>
  <si>
    <t>Tumor Neucrosis Factor beta/Lynphotoxin-alpha (TNF-b), &gt;1.6 pg/mL XL</t>
  </si>
  <si>
    <t>0.196 pg/mL</t>
  </si>
  <si>
    <t>Vascular cell adhesion molecule, soluble (VCAM-1)</t>
  </si>
  <si>
    <t>1086 pg/mL</t>
  </si>
  <si>
    <t>Vascular endothelial growth factor (VEGF), &gt; 8 pg/mL</t>
  </si>
  <si>
    <t xml:space="preserve">Plasma (EDTA) or Serum or BAL/Sputum (Treated) </t>
  </si>
  <si>
    <t>8 pg/mL</t>
  </si>
  <si>
    <t>Vascular endothelial Growth Factor (VEGF), &gt;12.8 pg/mL XL</t>
  </si>
  <si>
    <t>1.17 pg/mL</t>
  </si>
  <si>
    <t>Vascular endothelial growth factor (VEGF), &gt;2.1 pg/mL</t>
  </si>
  <si>
    <t>2.1 pg/mL</t>
  </si>
  <si>
    <t>Vascular endothelial growth factor (VEGF), high sensitive, &gt; 3.8 pg/mL</t>
  </si>
  <si>
    <t>Plasma (EDTA) or Sputum/ BAL (treated)</t>
  </si>
  <si>
    <t>Vascular endothelial Growth Factor 1 FLT-1 (sVEGF R1)</t>
  </si>
  <si>
    <t>Plasma (EDTA) or Sputum/ BAL (treated) or tracheal aspirate</t>
  </si>
  <si>
    <t>25 pg/mL</t>
  </si>
  <si>
    <t>EDTA Plasma=55-123 pg/mL
Serum=75-279 pg/mL</t>
  </si>
  <si>
    <t>36.6 pg/mL</t>
  </si>
  <si>
    <t>National Jewish Core Lab</t>
  </si>
  <si>
    <r>
      <t xml:space="preserve">Supplies (includes bx needle, lidocaine </t>
    </r>
    <r>
      <rPr>
        <b/>
        <sz val="10"/>
        <rFont val="Calibri"/>
        <family val="2"/>
        <scheme val="minor"/>
      </rPr>
      <t>NOT</t>
    </r>
    <r>
      <rPr>
        <sz val="10"/>
        <rFont val="Calibri"/>
        <family val="2"/>
        <scheme val="minor"/>
      </rPr>
      <t xml:space="preserve"> included); CTRC APP performs &amp; EPIC charting                     </t>
    </r>
  </si>
  <si>
    <r>
      <t xml:space="preserve">Supplies (lidocaine </t>
    </r>
    <r>
      <rPr>
        <b/>
        <sz val="10"/>
        <rFont val="Calibri"/>
        <family val="2"/>
        <scheme val="minor"/>
      </rPr>
      <t>NOT</t>
    </r>
    <r>
      <rPr>
        <sz val="10"/>
        <rFont val="Calibri"/>
        <family val="2"/>
        <scheme val="minor"/>
      </rPr>
      <t xml:space="preserve"> included); CTRC staff assist &amp; EPIC charting                     </t>
    </r>
  </si>
  <si>
    <r>
      <t xml:space="preserve">Supplies (lidocaine </t>
    </r>
    <r>
      <rPr>
        <b/>
        <sz val="10"/>
        <rFont val="Calibri"/>
        <family val="2"/>
        <scheme val="minor"/>
      </rPr>
      <t>NOT</t>
    </r>
    <r>
      <rPr>
        <sz val="10"/>
        <rFont val="Calibri"/>
        <family val="2"/>
        <scheme val="minor"/>
      </rPr>
      <t xml:space="preserve"> included) ; Does</t>
    </r>
    <r>
      <rPr>
        <b/>
        <i/>
        <sz val="10"/>
        <rFont val="Calibri"/>
        <family val="2"/>
        <scheme val="minor"/>
      </rPr>
      <t xml:space="preserve"> NOT</t>
    </r>
    <r>
      <rPr>
        <sz val="10"/>
        <rFont val="Calibri"/>
        <family val="2"/>
        <scheme val="minor"/>
      </rPr>
      <t xml:space="preserve"> include CTRC staff assist or EPIC charting</t>
    </r>
  </si>
  <si>
    <r>
      <t xml:space="preserve">Supplies (includes biopsy needles, lidocaine </t>
    </r>
    <r>
      <rPr>
        <b/>
        <sz val="10"/>
        <rFont val="Calibri"/>
        <family val="2"/>
        <scheme val="minor"/>
      </rPr>
      <t xml:space="preserve">NOT </t>
    </r>
    <r>
      <rPr>
        <sz val="10"/>
        <rFont val="Calibri"/>
        <family val="2"/>
        <scheme val="minor"/>
      </rPr>
      <t xml:space="preserve">included); CTRC APP performs &amp; EPIC charting                    </t>
    </r>
  </si>
  <si>
    <r>
      <t xml:space="preserve">Supplies (lidocaine </t>
    </r>
    <r>
      <rPr>
        <b/>
        <sz val="10"/>
        <rFont val="Calibri"/>
        <family val="2"/>
        <scheme val="minor"/>
      </rPr>
      <t>NOT</t>
    </r>
    <r>
      <rPr>
        <sz val="10"/>
        <rFont val="Calibri"/>
        <family val="2"/>
        <scheme val="minor"/>
      </rPr>
      <t xml:space="preserve"> included) ; CTRC staff assist &amp; EPIC charting                    </t>
    </r>
  </si>
  <si>
    <r>
      <t xml:space="preserve">Supplies (lidocaine </t>
    </r>
    <r>
      <rPr>
        <b/>
        <sz val="10"/>
        <rFont val="Calibri"/>
        <family val="2"/>
        <scheme val="minor"/>
      </rPr>
      <t>NOT</t>
    </r>
    <r>
      <rPr>
        <sz val="10"/>
        <rFont val="Calibri"/>
        <family val="2"/>
        <scheme val="minor"/>
      </rPr>
      <t xml:space="preserve"> included) ; Does </t>
    </r>
    <r>
      <rPr>
        <i/>
        <sz val="10"/>
        <rFont val="Calibri"/>
        <family val="2"/>
        <scheme val="minor"/>
      </rPr>
      <t>NOT</t>
    </r>
    <r>
      <rPr>
        <sz val="10"/>
        <rFont val="Calibri"/>
        <family val="2"/>
        <scheme val="minor"/>
      </rPr>
      <t xml:space="preserve"> include CTRC staff assist or EPIC charting                       </t>
    </r>
  </si>
  <si>
    <r>
      <t>Supplies (lidocaine</t>
    </r>
    <r>
      <rPr>
        <b/>
        <sz val="10"/>
        <rFont val="Calibri"/>
        <family val="2"/>
        <scheme val="minor"/>
      </rPr>
      <t xml:space="preserve"> NOT</t>
    </r>
    <r>
      <rPr>
        <sz val="10"/>
        <rFont val="Calibri"/>
        <family val="2"/>
        <scheme val="minor"/>
      </rPr>
      <t xml:space="preserve"> included); CTRC staff assist &amp; EPIC charting  </t>
    </r>
  </si>
  <si>
    <r>
      <t xml:space="preserve">Supplies (includes bx needle, lidocaine </t>
    </r>
    <r>
      <rPr>
        <b/>
        <sz val="10"/>
        <rFont val="Calibri"/>
        <family val="2"/>
        <scheme val="minor"/>
      </rPr>
      <t>NOT</t>
    </r>
    <r>
      <rPr>
        <sz val="10"/>
        <rFont val="Calibri"/>
        <family val="2"/>
        <scheme val="minor"/>
      </rPr>
      <t xml:space="preserve"> included); CTRC APP performs &amp; EPIC charting                        </t>
    </r>
  </si>
  <si>
    <r>
      <t xml:space="preserve">Supplies (lidocaine </t>
    </r>
    <r>
      <rPr>
        <b/>
        <sz val="10"/>
        <rFont val="Calibri"/>
        <family val="2"/>
        <scheme val="minor"/>
      </rPr>
      <t xml:space="preserve">NOT </t>
    </r>
    <r>
      <rPr>
        <sz val="10"/>
        <rFont val="Calibri"/>
        <family val="2"/>
        <scheme val="minor"/>
      </rPr>
      <t xml:space="preserve">included); CTRC staff assist &amp; EPIC charting                          </t>
    </r>
  </si>
  <si>
    <r>
      <t xml:space="preserve">Supplies (includes lidocaine--no other drugs) ; Does </t>
    </r>
    <r>
      <rPr>
        <b/>
        <i/>
        <sz val="10"/>
        <rFont val="Calibri"/>
        <family val="2"/>
        <scheme val="minor"/>
      </rPr>
      <t>NOT</t>
    </r>
    <r>
      <rPr>
        <sz val="10"/>
        <rFont val="Calibri"/>
        <family val="2"/>
        <scheme val="minor"/>
      </rPr>
      <t xml:space="preserve"> include CTRC staff assist or EPIC charting                             </t>
    </r>
  </si>
  <si>
    <r>
      <t>Supplies (does</t>
    </r>
    <r>
      <rPr>
        <b/>
        <i/>
        <sz val="10"/>
        <rFont val="Calibri"/>
        <family val="2"/>
        <scheme val="minor"/>
      </rPr>
      <t xml:space="preserve"> NOT</t>
    </r>
    <r>
      <rPr>
        <sz val="10"/>
        <rFont val="Calibri"/>
        <family val="2"/>
        <scheme val="minor"/>
      </rPr>
      <t xml:space="preserve"> include drugs/medication) ; CTRC staff assist, EPIC charting                              </t>
    </r>
  </si>
  <si>
    <r>
      <t xml:space="preserve">Supplies, does </t>
    </r>
    <r>
      <rPr>
        <b/>
        <i/>
        <sz val="10"/>
        <rFont val="Calibri"/>
        <family val="2"/>
        <scheme val="minor"/>
      </rPr>
      <t>NOT</t>
    </r>
    <r>
      <rPr>
        <sz val="10"/>
        <rFont val="Calibri"/>
        <family val="2"/>
        <scheme val="minor"/>
      </rPr>
      <t xml:space="preserve"> include CTRC staff assist or EPIC charting</t>
    </r>
  </si>
  <si>
    <r>
      <t xml:space="preserve">Supplies, (does </t>
    </r>
    <r>
      <rPr>
        <b/>
        <i/>
        <sz val="10"/>
        <rFont val="Calibri"/>
        <family val="2"/>
        <scheme val="minor"/>
      </rPr>
      <t>NOT</t>
    </r>
    <r>
      <rPr>
        <sz val="10"/>
        <rFont val="Calibri"/>
        <family val="2"/>
        <scheme val="minor"/>
      </rPr>
      <t xml:space="preserve"> include holter monitor);  CTRC nursing assist &amp; EPIC charting     </t>
    </r>
  </si>
  <si>
    <r>
      <t xml:space="preserve">Chemo 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</si>
  <si>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</si>
  <si>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(does </t>
    </r>
    <r>
      <rPr>
        <b/>
        <i/>
        <sz val="10"/>
        <rFont val="Calibri"/>
        <family val="2"/>
        <scheme val="minor"/>
      </rPr>
      <t>NOT</t>
    </r>
    <r>
      <rPr>
        <sz val="10"/>
        <rFont val="Calibri"/>
        <family val="2"/>
        <scheme val="minor"/>
      </rPr>
      <t xml:space="preserve"> include drugs/medications); CTRC nursing assist &amp; EPIC charting                                     </t>
    </r>
  </si>
  <si>
    <r>
      <t xml:space="preserve">Supplies (includes LP kit, lidocaine </t>
    </r>
    <r>
      <rPr>
        <b/>
        <sz val="10"/>
        <rFont val="Calibri"/>
        <family val="2"/>
        <scheme val="minor"/>
      </rPr>
      <t xml:space="preserve">NOT </t>
    </r>
    <r>
      <rPr>
        <sz val="10"/>
        <rFont val="Calibri"/>
        <family val="2"/>
        <scheme val="minor"/>
      </rPr>
      <t xml:space="preserve">included); CTRC APP performs &amp; EPIC charting                    </t>
    </r>
  </si>
  <si>
    <r>
      <t xml:space="preserve">Supplies (does </t>
    </r>
    <r>
      <rPr>
        <b/>
        <i/>
        <sz val="10"/>
        <rFont val="Calibri"/>
        <family val="2"/>
        <scheme val="minor"/>
      </rPr>
      <t>NOT</t>
    </r>
    <r>
      <rPr>
        <sz val="10"/>
        <rFont val="Calibri"/>
        <family val="2"/>
        <scheme val="minor"/>
      </rPr>
      <t xml:space="preserve"> include drugs/medications); CTRC nursing assist &amp; EPIC charting                                    </t>
    </r>
  </si>
  <si>
    <r>
      <t xml:space="preserve">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</si>
  <si>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(IV start kit and glucola) ; Does </t>
    </r>
    <r>
      <rPr>
        <b/>
        <i/>
        <sz val="10"/>
        <rFont val="Calibri"/>
        <family val="2"/>
        <scheme val="minor"/>
      </rPr>
      <t>NOT</t>
    </r>
    <r>
      <rPr>
        <sz val="10"/>
        <rFont val="Calibri"/>
        <family val="2"/>
        <scheme val="minor"/>
      </rPr>
      <t xml:space="preserve"> include CTRC staff assist or EPIC charting       </t>
    </r>
  </si>
  <si>
    <r>
      <t xml:space="preserve">Supplies (does </t>
    </r>
    <r>
      <rPr>
        <b/>
        <i/>
        <sz val="10"/>
        <rFont val="Calibri"/>
        <family val="2"/>
        <scheme val="minor"/>
      </rPr>
      <t>NOT</t>
    </r>
    <r>
      <rPr>
        <sz val="10"/>
        <rFont val="Calibri"/>
        <family val="2"/>
        <scheme val="minor"/>
      </rPr>
      <t xml:space="preserve"> include drugs/medications)                                 </t>
    </r>
  </si>
  <si>
    <r>
      <t xml:space="preserve">Supplies (does </t>
    </r>
    <r>
      <rPr>
        <b/>
        <i/>
        <sz val="10"/>
        <rFont val="Calibri"/>
        <family val="2"/>
        <scheme val="minor"/>
      </rPr>
      <t>NOT</t>
    </r>
    <r>
      <rPr>
        <sz val="10"/>
        <rFont val="Calibri"/>
        <family val="2"/>
        <scheme val="minor"/>
      </rPr>
      <t xml:space="preserve"> include drugs/medications); CTRC staff assist, EPIC charting                              </t>
    </r>
  </si>
  <si>
    <r>
      <t xml:space="preserve">Supplies, </t>
    </r>
    <r>
      <rPr>
        <b/>
        <i/>
        <sz val="10"/>
        <rFont val="Calibri"/>
        <family val="2"/>
        <scheme val="minor"/>
      </rPr>
      <t>NO</t>
    </r>
    <r>
      <rPr>
        <sz val="10"/>
        <rFont val="Calibri"/>
        <family val="2"/>
        <scheme val="minor"/>
      </rPr>
      <t xml:space="preserve"> CTRC staff assistance or EPIC charting</t>
    </r>
  </si>
  <si>
    <r>
      <t xml:space="preserve">charge per draw; includes supplies &amp; CTRC Staff time including EPIC charting; does </t>
    </r>
    <r>
      <rPr>
        <b/>
        <i/>
        <sz val="10"/>
        <rFont val="Calibri"/>
        <family val="2"/>
        <scheme val="minor"/>
      </rPr>
      <t>NOT</t>
    </r>
    <r>
      <rPr>
        <sz val="10"/>
        <rFont val="Calibri"/>
        <family val="2"/>
        <scheme val="minor"/>
      </rPr>
      <t xml:space="preserve"> include numbing cream application or processing; </t>
    </r>
  </si>
  <si>
    <r>
      <t xml:space="preserve">Supplies &amp; CTRC Staff time including EPIC charting; per draw; does </t>
    </r>
    <r>
      <rPr>
        <b/>
        <i/>
        <sz val="10"/>
        <rFont val="Calibri"/>
        <family val="2"/>
        <scheme val="minor"/>
      </rPr>
      <t>NOT</t>
    </r>
    <r>
      <rPr>
        <sz val="10"/>
        <rFont val="Calibri"/>
        <family val="2"/>
        <scheme val="minor"/>
      </rPr>
      <t xml:space="preserve"> include numbing cream application or processing</t>
    </r>
  </si>
  <si>
    <r>
      <t xml:space="preserve">Supplies &amp; CTRC Staff time including EPIC charting; does </t>
    </r>
    <r>
      <rPr>
        <b/>
        <i/>
        <sz val="10"/>
        <rFont val="Calibri"/>
        <family val="2"/>
        <scheme val="minor"/>
      </rPr>
      <t>NOT</t>
    </r>
    <r>
      <rPr>
        <sz val="10"/>
        <rFont val="Calibri"/>
        <family val="2"/>
        <scheme val="minor"/>
      </rPr>
      <t xml:space="preserve"> include numbing cream application or processing</t>
    </r>
  </si>
  <si>
    <r>
      <t xml:space="preserve">Includes IV start; supplies &amp; CTRC Staff time including EPIC charting;  does </t>
    </r>
    <r>
      <rPr>
        <b/>
        <i/>
        <sz val="10"/>
        <rFont val="Calibri"/>
        <family val="2"/>
        <scheme val="minor"/>
      </rPr>
      <t>NOT</t>
    </r>
    <r>
      <rPr>
        <sz val="10"/>
        <rFont val="Calibri"/>
        <family val="2"/>
        <scheme val="minor"/>
      </rPr>
      <t xml:space="preserve"> include vital signs, processing or numbing cream application</t>
    </r>
  </si>
  <si>
    <r>
      <t xml:space="preserve">Includes IV start, draws, supplies &amp; CTRC Staff time including EPIC charting; does </t>
    </r>
    <r>
      <rPr>
        <b/>
        <i/>
        <sz val="10"/>
        <rFont val="Calibri"/>
        <family val="2"/>
        <scheme val="minor"/>
      </rPr>
      <t>NOT</t>
    </r>
    <r>
      <rPr>
        <sz val="10"/>
        <rFont val="Calibri"/>
        <family val="2"/>
        <scheme val="minor"/>
      </rPr>
      <t xml:space="preserve"> include vital signs, processing or numbing cream application</t>
    </r>
  </si>
  <si>
    <r>
      <t xml:space="preserve">Includes Supplies CTRC personnel time including EPIC charting; does </t>
    </r>
    <r>
      <rPr>
        <b/>
        <i/>
        <sz val="10"/>
        <rFont val="Calibri"/>
        <family val="2"/>
        <scheme val="minor"/>
      </rPr>
      <t>NOT</t>
    </r>
    <r>
      <rPr>
        <sz val="10"/>
        <rFont val="Calibri"/>
        <family val="2"/>
        <scheme val="minor"/>
      </rPr>
      <t xml:space="preserve"> include IV start or drugs/medications</t>
    </r>
  </si>
  <si>
    <r>
      <t xml:space="preserve">Supplies, CTRC personnel time including EPIC charting; does </t>
    </r>
    <r>
      <rPr>
        <b/>
        <i/>
        <sz val="10"/>
        <rFont val="Calibri"/>
        <family val="2"/>
        <scheme val="minor"/>
      </rPr>
      <t>NOT</t>
    </r>
    <r>
      <rPr>
        <sz val="10"/>
        <rFont val="Calibri"/>
        <family val="2"/>
        <scheme val="minor"/>
      </rPr>
      <t xml:space="preserve"> include drugs/medications</t>
    </r>
  </si>
  <si>
    <r>
      <t xml:space="preserve">Includes IV start, glucometer, supplies &amp; CTRC Staff time including EPIC charting; does </t>
    </r>
    <r>
      <rPr>
        <b/>
        <i/>
        <sz val="10"/>
        <rFont val="Calibri"/>
        <family val="2"/>
        <scheme val="minor"/>
      </rPr>
      <t>NOT</t>
    </r>
    <r>
      <rPr>
        <sz val="10"/>
        <rFont val="Calibri"/>
        <family val="2"/>
        <scheme val="minor"/>
      </rPr>
      <t xml:space="preserve"> include meal, vital signs, processing or numbing cream application</t>
    </r>
  </si>
  <si>
    <r>
      <t xml:space="preserve">Supplies &amp; CTRC Staff time including EPIC charting; does </t>
    </r>
    <r>
      <rPr>
        <b/>
        <i/>
        <sz val="10"/>
        <rFont val="Calibri"/>
        <family val="2"/>
        <scheme val="minor"/>
      </rPr>
      <t>NOT</t>
    </r>
    <r>
      <rPr>
        <sz val="10"/>
        <rFont val="Calibri"/>
        <family val="2"/>
        <scheme val="minor"/>
      </rPr>
      <t xml:space="preserve"> include processing</t>
    </r>
  </si>
  <si>
    <r>
      <t>Analyzes the amount of oxygen inhaled and the amount of carbon dioxide exhaled</t>
    </r>
    <r>
      <rPr>
        <sz val="10"/>
        <color rgb="FF202124"/>
        <rFont val="Calibri"/>
        <family val="2"/>
        <scheme val="minor"/>
      </rPr>
      <t>. This test helps determine the number of calories the body burns at rest</t>
    </r>
    <r>
      <rPr>
        <sz val="10"/>
        <color rgb="FF040C28"/>
        <rFont val="Calibri"/>
        <family val="2"/>
        <scheme val="minor"/>
      </rPr>
      <t>.</t>
    </r>
  </si>
  <si>
    <t>THESE PRICES REFLECT MULTIPLEXING ASSAYS IN THE SAME COLUMN ONLY. MULTIPLEXING CANNOT HAPPEN BETWEEN PLATFORMS (COLUMNS)</t>
  </si>
  <si>
    <t>Analyte</t>
  </si>
  <si>
    <t>Luminex regular sensitive</t>
  </si>
  <si>
    <t>Luminex high sensitive</t>
  </si>
  <si>
    <t>Luminex angiogensis</t>
  </si>
  <si>
    <t>Luminex ICAM/VCAM/eSel, pSel</t>
  </si>
  <si>
    <t>Luminex XL</t>
  </si>
  <si>
    <t>cytokine_plex</t>
  </si>
  <si>
    <t>IL-1a</t>
  </si>
  <si>
    <t>&gt;10.4 pg/ml</t>
  </si>
  <si>
    <t>Cytokine 1-plex</t>
  </si>
  <si>
    <t>IL-1beta</t>
  </si>
  <si>
    <t>&gt;11.2 pg/ml</t>
  </si>
  <si>
    <t>&gt;0.68 pg/ml</t>
  </si>
  <si>
    <t>&gt;3.4 pg/ml</t>
  </si>
  <si>
    <t>Cytokine 2-plex</t>
  </si>
  <si>
    <t>IL-1ra</t>
  </si>
  <si>
    <t>&gt;32 pg/ml</t>
  </si>
  <si>
    <t>&gt;10.3 pg/ml</t>
  </si>
  <si>
    <t>Cytokine 3-plex</t>
  </si>
  <si>
    <t>IL-2</t>
  </si>
  <si>
    <t>&gt;1.22 pg/ml</t>
  </si>
  <si>
    <t>Cytokine 4-plex</t>
  </si>
  <si>
    <t>IL-3</t>
  </si>
  <si>
    <t>&gt;12.0 pg/ml</t>
  </si>
  <si>
    <t>Cytokine 5-plex</t>
  </si>
  <si>
    <t>IL-4</t>
  </si>
  <si>
    <t>&gt;17.2 pg/ml</t>
  </si>
  <si>
    <t>&gt;5.6 pg/ml</t>
  </si>
  <si>
    <t>&gt;1.1 pg/ml</t>
  </si>
  <si>
    <t>Cytokine 6-plex</t>
  </si>
  <si>
    <t>IL-5</t>
  </si>
  <si>
    <t>&gt;6 pg/ml</t>
  </si>
  <si>
    <t>&gt;6.2 pg/ml</t>
  </si>
  <si>
    <t>Cytokine 7-plex</t>
  </si>
  <si>
    <t>IL-6</t>
  </si>
  <si>
    <t>&gt;8 pg/ml</t>
  </si>
  <si>
    <t>&gt;1.9 pg/ml</t>
  </si>
  <si>
    <t>&gt;9.2 pg/ml</t>
  </si>
  <si>
    <t>Cytokine 8-plex</t>
  </si>
  <si>
    <t>IL-7</t>
  </si>
  <si>
    <t>&gt;3.9 pg/ml</t>
  </si>
  <si>
    <t>Cytokine 9-plex</t>
  </si>
  <si>
    <t>IL-8</t>
  </si>
  <si>
    <t>&gt;1.56 pg/ml</t>
  </si>
  <si>
    <t>&gt;2.2 pg/ml</t>
  </si>
  <si>
    <t>Cytokine 10-plex</t>
  </si>
  <si>
    <t>IL-9</t>
  </si>
  <si>
    <t>&gt;365.0 pg/ml</t>
  </si>
  <si>
    <t>IL-10</t>
  </si>
  <si>
    <t>&gt;12.4 pg/ml</t>
  </si>
  <si>
    <t>&gt;0.92 pg/ml</t>
  </si>
  <si>
    <t>&gt;61.1 pg/ml</t>
  </si>
  <si>
    <t>IL-12p70</t>
  </si>
  <si>
    <t>&gt;13.8 pg/ml</t>
  </si>
  <si>
    <t>&gt;12.8 pg/ml</t>
  </si>
  <si>
    <t>IL-13</t>
  </si>
  <si>
    <t>&gt;30.8 pg/ml</t>
  </si>
  <si>
    <t>IL-15</t>
  </si>
  <si>
    <t>&gt;4.6 pg/ml*</t>
  </si>
  <si>
    <t>IL-17</t>
  </si>
  <si>
    <t>&gt;12 pg/ml</t>
  </si>
  <si>
    <t>IL-17A</t>
  </si>
  <si>
    <t>&gt;8.1 pg/ml</t>
  </si>
  <si>
    <t>IL-17E</t>
  </si>
  <si>
    <t>&gt;35.6 pg/ml*</t>
  </si>
  <si>
    <t>IL-22</t>
  </si>
  <si>
    <t>IL-33</t>
  </si>
  <si>
    <t>IFN-gamma</t>
  </si>
  <si>
    <t>&gt;4.1 pg/ml</t>
  </si>
  <si>
    <t>&gt;0.5 pg/ml</t>
  </si>
  <si>
    <t>TGF-alpha</t>
  </si>
  <si>
    <t>&gt;10.0 pg/ml</t>
  </si>
  <si>
    <t>TNF-alpha</t>
  </si>
  <si>
    <t>&gt;11.4 pg/ml</t>
  </si>
  <si>
    <t>TNF-beta</t>
  </si>
  <si>
    <t>&gt;1.6 pg/ml</t>
  </si>
  <si>
    <t>G-CSF</t>
  </si>
  <si>
    <t>&gt;14 pg/ml</t>
  </si>
  <si>
    <t>&gt;18.8 pg/ml*</t>
  </si>
  <si>
    <t>GM-CSF</t>
  </si>
  <si>
    <t>&gt;0.78 pg/ml</t>
  </si>
  <si>
    <t>&gt;33.0 pg/ml*</t>
  </si>
  <si>
    <t>VEGF</t>
  </si>
  <si>
    <t>&gt;3.8 pg/ml</t>
  </si>
  <si>
    <t>2.1 pg/ml</t>
  </si>
  <si>
    <t>MIP-1 alpha</t>
  </si>
  <si>
    <t>&gt;72 pg/ml</t>
  </si>
  <si>
    <t>&gt;10.4 pg/mL</t>
  </si>
  <si>
    <t>MIP-1 beta</t>
  </si>
  <si>
    <t>&gt;96.0 pg/ml</t>
  </si>
  <si>
    <t>MIP-3alpha</t>
  </si>
  <si>
    <t>&gt;4.4 pg/ml*</t>
  </si>
  <si>
    <t>MIP-3beta</t>
  </si>
  <si>
    <t>&gt;7.8 pg/ml*</t>
  </si>
  <si>
    <t>MCP-1</t>
  </si>
  <si>
    <t>&gt;13.6 pg/ml</t>
  </si>
  <si>
    <t>Angiopoietin-1</t>
  </si>
  <si>
    <t>Endostatin</t>
  </si>
  <si>
    <t>&gt;21 pg/ml</t>
  </si>
  <si>
    <t>FGF acidic</t>
  </si>
  <si>
    <t>&gt;5.0 pg/ml</t>
  </si>
  <si>
    <t>FGF basic</t>
  </si>
  <si>
    <t>&gt;19.2 pg/ml*</t>
  </si>
  <si>
    <t>PDGF-AA</t>
  </si>
  <si>
    <t>&gt;3.6 pg/ml</t>
  </si>
  <si>
    <t>&gt;13.2 pg/ml*</t>
  </si>
  <si>
    <t>PDGF-AB/BB</t>
  </si>
  <si>
    <t>&gt;13.8 pg/ml*</t>
  </si>
  <si>
    <t>PD-L1/B7-H1</t>
  </si>
  <si>
    <t>&gt;11.8 pg/ml*</t>
  </si>
  <si>
    <t>PIGF</t>
  </si>
  <si>
    <t>Thrombospondin-2</t>
  </si>
  <si>
    <t>&gt;85.2 pg/ml</t>
  </si>
  <si>
    <t>ICAM</t>
  </si>
  <si>
    <t>&gt;240 pg/ml</t>
  </si>
  <si>
    <t>sVCAM</t>
  </si>
  <si>
    <t>&gt;1086 pg/ml</t>
  </si>
  <si>
    <t>sE-Selectin</t>
  </si>
  <si>
    <t>&gt;74.9 pg/ml</t>
  </si>
  <si>
    <t>sP-Selectin</t>
  </si>
  <si>
    <t>&gt;55.8 pg/ml</t>
  </si>
  <si>
    <t>CD40 ligand TNFSF5</t>
  </si>
  <si>
    <t>&gt;960.0 pg/ml*</t>
  </si>
  <si>
    <t>Eotaxin CCL11</t>
  </si>
  <si>
    <t>&gt;63.2 pg/ml*</t>
  </si>
  <si>
    <t>EGF</t>
  </si>
  <si>
    <t>&gt;13.4 pg/ml*</t>
  </si>
  <si>
    <t>Flt-3 ligand</t>
  </si>
  <si>
    <t>&gt;43.8 pg/ml*</t>
  </si>
  <si>
    <t>Granzyme B</t>
  </si>
  <si>
    <t>&gt;15.0 pg/ml*</t>
  </si>
  <si>
    <t>GRO-alpha</t>
  </si>
  <si>
    <t>&gt;115.2 pg/ml*</t>
  </si>
  <si>
    <t>GRO-beta</t>
  </si>
  <si>
    <t>&gt;19.8 pg/ml*</t>
  </si>
  <si>
    <t>IFN-a2</t>
  </si>
  <si>
    <t>&gt;4.4 pg/ml</t>
  </si>
  <si>
    <t>IFN-b</t>
  </si>
  <si>
    <t>&gt;1.7 pg/ml</t>
  </si>
  <si>
    <t>IP-10</t>
  </si>
  <si>
    <t>&gt;2.7 pg/ml</t>
  </si>
  <si>
    <t>RANTES</t>
  </si>
  <si>
    <t>&gt; 120 pg/ml</t>
  </si>
  <si>
    <t>&gt;316.0 pg/ml</t>
  </si>
  <si>
    <t>TRAIL</t>
  </si>
  <si>
    <t>&gt;48.0 pg/ml*</t>
  </si>
  <si>
    <t>The multiplex assay is modular, allowing any analytes within the same column to be combined into one panel, creating a "plex".</t>
  </si>
  <si>
    <t>Arterial Line (supplies &amp; nursing)</t>
  </si>
  <si>
    <t>Interpreting resting ECGs, APP (per 15 min.)</t>
  </si>
  <si>
    <t>PERFORMING CORE WEBSITE</t>
  </si>
  <si>
    <t>Cell Supernatant storage (per well)</t>
  </si>
  <si>
    <t>not CAP/CLIA /not automated</t>
  </si>
  <si>
    <t>cell culture</t>
  </si>
  <si>
    <t>$5.00 (per tube)</t>
  </si>
  <si>
    <t>Courier, Nutrition Core</t>
  </si>
  <si>
    <t>Anthropomterics, All, Nutrition Core</t>
  </si>
  <si>
    <t>Anthropometrics, Adult CTRC (Waist/Hip Circumference Skin fold)</t>
  </si>
  <si>
    <t xml:space="preserve">Blood Draw, Adult CTRC, Donor Unit </t>
  </si>
  <si>
    <t>Blood Draw, IV, Adult CTRC (per draw)</t>
  </si>
  <si>
    <t>Blood Draw, venipuncture, Adult CTRC (per draw)</t>
  </si>
  <si>
    <t>Blood Draw, venipuncture, Adult CTRC (room only visit supplies)</t>
  </si>
  <si>
    <t>Cell Collection, Endothelial, Adult CTRC</t>
  </si>
  <si>
    <t>Cell Collection, Nasal, Throat, Skin, Adult CTRC  (per site)</t>
  </si>
  <si>
    <t>Clamp, Adult CTRC (up to 3 hrs, Includes 2 IV's)</t>
  </si>
  <si>
    <t>Clamp, Adult CTRC, each add'l hour beyond 3 hrs</t>
  </si>
  <si>
    <t>ECG, 12 LEAD, Adult CTRC (Room Only Visit)</t>
  </si>
  <si>
    <t>ECG, 12 LEAD, Adult CTRC (Serial up to 3, no interpretation)</t>
  </si>
  <si>
    <t>ECG, 12 LEAD, Adult CTRC (Single, no interpretation)</t>
  </si>
  <si>
    <t>INVESTIGATOR-INITIATED COST</t>
  </si>
  <si>
    <t>CORE LAB ONLY- SAMPLE TYPE</t>
  </si>
  <si>
    <t>$53 (flat rate per project)</t>
  </si>
  <si>
    <t>$212 (flat rate per project)</t>
  </si>
  <si>
    <t>Hourly Billable Service, Informatics Core</t>
  </si>
  <si>
    <t>CORE LAB ONLY  Inter-Assay Precision</t>
  </si>
  <si>
    <t>CORE LAB ONLY Intra-Assay Precision</t>
  </si>
  <si>
    <t>CORE LAB ONLY  UNITS</t>
  </si>
  <si>
    <t>CORE LAB ONLY ASSAY SCHEDULE</t>
  </si>
  <si>
    <t>CORE LAB ONLY SAMPLE STORAGE TEMP/COMMENTS</t>
  </si>
  <si>
    <t>CORE LAB ONLY SENSITIVITY</t>
  </si>
  <si>
    <t>CORE LAB ONLY MANUFACTURER</t>
  </si>
  <si>
    <t>CORE LAB ONLY METHODOLOGY</t>
  </si>
  <si>
    <t>CORE LAB ONLY REFERENCE RANGE</t>
  </si>
  <si>
    <t>Breath or Hair Sample Collection, Adult CTRC  (per site or timepoint)</t>
  </si>
  <si>
    <t>Infusion- non-chemo, Adult CTRC, 1st hr (includes IV start)</t>
  </si>
  <si>
    <t>IV Start, Adult CTRC</t>
  </si>
  <si>
    <t>IVGTT, Adult CTRC (IV Glucose Tolerance Test; includes IV start; blood draws, sample processing, up to 4 hrs CTRC personnel assistance)</t>
  </si>
  <si>
    <t>Lumbar Punctures, APP performs, Adult CTRC</t>
  </si>
  <si>
    <t>Medication Administration, Adult CTRC - Oral, IM, Sub-Q, Topical</t>
  </si>
  <si>
    <t>Medication Administration - IV, Adult CTRC</t>
  </si>
  <si>
    <r>
      <t xml:space="preserve">MMTT, Adult CTRC (Mixed Meal Tolerance Test, includes IV start); **does </t>
    </r>
    <r>
      <rPr>
        <i/>
        <sz val="10"/>
        <rFont val="Calibri"/>
        <family val="2"/>
        <scheme val="minor"/>
      </rPr>
      <t>not</t>
    </r>
    <r>
      <rPr>
        <sz val="10"/>
        <rFont val="Calibri"/>
        <family val="2"/>
        <scheme val="minor"/>
      </rPr>
      <t xml:space="preserve"> include cost of test meal**</t>
    </r>
  </si>
  <si>
    <t>Mobile Nursing, Adult CTRC, RN time to communte to/from location outside of CTRC clinic (per 15 min.)</t>
  </si>
  <si>
    <t>Room Rate - Adult CTRC Inpatient Short Stay  (13 to 24 hrs)</t>
  </si>
  <si>
    <t>Room Rate - Adult CTRC Inpatient Short Stay  (4 to 13 hrs)</t>
  </si>
  <si>
    <t>Room Rate - Adult CTRC Outpatient Exam Room  (31 to 60 min.)</t>
  </si>
  <si>
    <t>Room Rate - Adult CTRC Outpatient Exam Room  (61 to 120 min.)</t>
  </si>
  <si>
    <t>Room Rate - Adult CTRC Outpatient Exam Room  (up to 30 min.)</t>
  </si>
  <si>
    <t>Room Rate - Adult CTRC Tele Monitor  (per hr)</t>
  </si>
  <si>
    <t>Sample Processing, Inpatient (per draw), Adult CTRC</t>
  </si>
  <si>
    <t>STAT Courier, Adult CTRC</t>
  </si>
  <si>
    <t>Urine Collection, Adult CTRC</t>
  </si>
  <si>
    <t>Urine Preg test, Adult CTRC (Includes urine collection)</t>
  </si>
  <si>
    <t>Urine Preg test, Adult CTRC (Room Only Visit - Supply Charge)</t>
  </si>
  <si>
    <t>Urine Collection, Adult CTRC (Room Only Visit - Supply Charge)</t>
  </si>
  <si>
    <t>Vitals, Adult CTRC (may include any of: Ht, Wt, BP, Pulse, Resp, Temp, O2 Sat)</t>
  </si>
  <si>
    <t>Admininstrative tasks, CHCO CTRC (scheduling, etc.)/ per participant/ visit</t>
  </si>
  <si>
    <t xml:space="preserve">Anthropometrics, CHCO CTRC </t>
  </si>
  <si>
    <r>
      <t xml:space="preserve">Blood draw, IV, CHCO CTRC  (per draw; does </t>
    </r>
    <r>
      <rPr>
        <i/>
        <sz val="10"/>
        <rFont val="Calibri"/>
        <family val="2"/>
        <scheme val="minor"/>
      </rPr>
      <t>NOT</t>
    </r>
    <r>
      <rPr>
        <sz val="10"/>
        <rFont val="Calibri"/>
        <family val="2"/>
        <scheme val="minor"/>
      </rPr>
      <t xml:space="preserve"> include numbing cream application or processing)</t>
    </r>
  </si>
  <si>
    <t xml:space="preserve">Blood draw, venipuncture, CHCO CTRC - High Acuity/ Difficult Draw/Special Needs Population (per draw) </t>
  </si>
  <si>
    <t xml:space="preserve">Blood draw, venipuncture, CHCO CTRC (per draw) </t>
  </si>
  <si>
    <t>Cell Collection swabs, CHCO CTRC (Nasal, Rectal, Throat, Saliva, Skin), per site/swab</t>
  </si>
  <si>
    <t>ECG- 12 lead, machine only, CHCO CTRC</t>
  </si>
  <si>
    <t>Glucometer use, CHCO CTRC (per sample) - Glucose testing at POC via hand held glucometer</t>
  </si>
  <si>
    <t>Infant Fingerstick/ heelstick, CHCO CTRC</t>
  </si>
  <si>
    <t>Infusion, CHCO CTRC (upto 1.5 hrs, includes IV start)</t>
  </si>
  <si>
    <t>Infusion, CHCO CTRC, each additional 30 min beyond 1.5 hrs</t>
  </si>
  <si>
    <t>IV start, CHCO CTRC</t>
  </si>
  <si>
    <t>IVGTT, CHCO CTRC (upto 3.5 hrs, includes IV start and draws)</t>
  </si>
  <si>
    <t>IVGTT,CHCO CTRC, each additional 30 min beyond 3.5 hrs</t>
  </si>
  <si>
    <t>Medication admininstration, IV, CHCO CTRC</t>
  </si>
  <si>
    <r>
      <t xml:space="preserve">MMTT, CHCO CTRC (upto 2.5 hrs); includes IV start &amp; glucometer; does </t>
    </r>
    <r>
      <rPr>
        <i/>
        <sz val="10"/>
        <rFont val="Calibri"/>
        <family val="2"/>
        <scheme val="minor"/>
      </rPr>
      <t>NOT</t>
    </r>
    <r>
      <rPr>
        <sz val="10"/>
        <rFont val="Calibri"/>
        <family val="2"/>
        <scheme val="minor"/>
      </rPr>
      <t xml:space="preserve"> include meal</t>
    </r>
  </si>
  <si>
    <t>MMTT,CHCO CTRC, each additional 30 min beyond 2.5 hrs</t>
  </si>
  <si>
    <t>Nursing Time, CHCO CTRC (per 15 min.)</t>
  </si>
  <si>
    <t>OGTT, CHCO CTRC (upto 2.5 hrs (includes IV start, up to 5 blood draws and glucometer)</t>
  </si>
  <si>
    <t>OGTT, CHCO CTRC, each additional 30 min beyond 2.5 hrs</t>
  </si>
  <si>
    <t xml:space="preserve">Sample Processing, blood or urine CHCO CTRC (upto 4 tubes/ 1 spin/ 8 aliquots) </t>
  </si>
  <si>
    <r>
      <t xml:space="preserve">Urine or Stool Collection, CHCO CTRC ( does </t>
    </r>
    <r>
      <rPr>
        <i/>
        <sz val="10"/>
        <rFont val="Calibri"/>
        <family val="2"/>
        <scheme val="minor"/>
      </rPr>
      <t>NOT</t>
    </r>
    <r>
      <rPr>
        <sz val="10"/>
        <rFont val="Calibri"/>
        <family val="2"/>
        <scheme val="minor"/>
      </rPr>
      <t xml:space="preserve"> include processing)</t>
    </r>
  </si>
  <si>
    <t>Urine Preg Test, CHCO CTRC (includes urine collection)</t>
  </si>
  <si>
    <t>Vitals, CHCO CTRC (may include any of: Ht, Wt, BP, Pulse, Resp, Temp, O2 Sat)</t>
  </si>
  <si>
    <t>CHCO CTRC Meal Tray</t>
  </si>
  <si>
    <t xml:space="preserve">Administrative charges, Nutrition Core (food prefs, sched)/subject </t>
  </si>
  <si>
    <t>Nutrition Core Counseling/instruction per hour</t>
  </si>
  <si>
    <t>Skinfold measurement, Nutrition Core, single site</t>
  </si>
  <si>
    <t>Waist Circumference (WC), Nutrition Core</t>
  </si>
  <si>
    <t>BALF Storage, NJH</t>
  </si>
  <si>
    <t>Bronchoalveolar Lavage (BAL) Processing, NJH</t>
  </si>
  <si>
    <t>Differential Cell Counts, NJH</t>
  </si>
  <si>
    <t>Hourly Rate-lab supported admin, NJH (example:sample relabeling)</t>
  </si>
  <si>
    <t>Sample processing (Serum or plasma isolation), NJH</t>
  </si>
  <si>
    <t>Specimen Processing, PBMC, NJH</t>
  </si>
  <si>
    <t>Sputum Processing, NJH</t>
  </si>
  <si>
    <t>Whole Blood Storage (per tube), NJH</t>
  </si>
  <si>
    <t>Buffy Coat storage (per tube), NJH</t>
  </si>
  <si>
    <t>MULTIPLEXING CANNOT HAPPEN BETWEEN PLATFORMS (COLUMNS)</t>
  </si>
  <si>
    <t>Medication Administration, CHCO CTRC (Oral, IM, Sub-Q, Topical)</t>
  </si>
  <si>
    <t>Inpatient admit/discharge fee; CHCO CTRC</t>
  </si>
  <si>
    <t>Supplies - High (high supplies between $30 and $60) Adult CTRC</t>
  </si>
  <si>
    <t>Supplies - Low (minimal supplies less than $6) Adult CTRC</t>
  </si>
  <si>
    <t>Supplies - Mod (moderate supplies between $6 and $30) Adult CTRC</t>
  </si>
  <si>
    <t>OGTT, Adult CTRC (Oral Glucose Tolerance Test, Includes IV Start) (Room Only Visit-Supply Charge)</t>
  </si>
  <si>
    <t>OGTT, Adult CTRC (Oral Glucose Tolerance Test, includes IV start)</t>
  </si>
  <si>
    <t>Infusion, each add'l hr, Adult CTRC (Chemo &amp; Non-Chemo)</t>
  </si>
  <si>
    <t>Infusion- Chemo, 1st hr, Adult CTRC (Includes IV Start, Chemo gowns, waste cont., Alaris tubing, etc)</t>
  </si>
  <si>
    <t>Holtor Monitor Placement and/or Removal, Adult CTRC</t>
  </si>
  <si>
    <t>Biopsy, Fat, CTRC APP performs, Adult CTRC</t>
  </si>
  <si>
    <t>Biopsy, Fat &amp; Muscle, CTRC APP performs, Adult CTRC</t>
  </si>
  <si>
    <t>Sample Processing, Core Lab (up to 4 tubes per timepoint, includes 4 aliquots, single centrifuge speed)</t>
  </si>
  <si>
    <t>Sample storage consumables, Core Lab (per box/pickup)</t>
  </si>
  <si>
    <t>Sample storage, Core Lab (per box/month) (short term only- less than 1yr)</t>
  </si>
  <si>
    <t>Specimen Processing, PBMC, Core Lab</t>
  </si>
  <si>
    <t>Specimen processing, dried blood spot, Core Lab</t>
  </si>
  <si>
    <t>Sputum Processing, Frozen, Core Lab (no cell counts or differential) (x5 dil, PMSF/EDTA)</t>
  </si>
  <si>
    <t>CORE LAB MULTIPLEX AVAILABLE.  If Yes, see pricing in separate "multiplex" tab</t>
  </si>
  <si>
    <t>investigator- initiated_price</t>
  </si>
  <si>
    <t>Clamp, CHCO CTRC, each additional hour beyond 3 hrs</t>
  </si>
  <si>
    <t>Clamp, CHCO CTRC (upto 3 hrs duration)</t>
  </si>
  <si>
    <t>Glucometer use, Adult CTRC (per sample)- Glucose testing at POC via hand held glucometer</t>
  </si>
  <si>
    <t>Nursing Time, Adult CTRC  (per 15 min.)</t>
  </si>
  <si>
    <t>Blood draw, Adult CTRC, After Hours per hour (After 6 pm Weekdays or Anytime on Weekends or Holidays)</t>
  </si>
  <si>
    <t>Blood draw, port, Adult CTRC (Per draw if accessed &amp;/or deaccessed)</t>
  </si>
  <si>
    <t>Room Rate - Adult CTRC Inpatient Short Stay  (per hr, up to 3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</si>
</sst>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dd\-mmm\-yy"/>
    <numFmt numFmtId="165" formatCode="0.0"/>
    <numFmt numFmtId="166" formatCode="0.000"/>
    <numFmt numFmtId="167" formatCode="&quot;$&quot;#,##0.00"/>
    <numFmt numFmtId="168" formatCode="_(&quot;$&quot;* #,##0_);_(&quot;$&quot;* \(#,##0\);_(&quot;$&quot;* &quot;-&quot;??_);_(@_)"/>
  </numFmts>
  <fonts count="80">
    <font>
      <sz val="11"/>
      <color theme="1"/>
      <name val="Calibri"/>
      <family val="2"/>
      <scheme val="minor"/>
    </font>
    <font>
      <sz val="10"/>
      <color indexed="8"/>
      <name val="Arial"/>
      <family val="2"/>
    </font>
    <font>
      <sz val="9"/>
      <color indexed="8"/>
      <name val="Calibri"/>
      <family val="2"/>
    </font>
    <font>
      <sz val="9"/>
      <color theme="1"/>
      <name val="Calibri"/>
      <family val="2"/>
      <scheme val="minor"/>
    </font>
    <font>
      <i/>
      <sz val="9"/>
      <color rgb="FF000000"/>
      <name val="Candara"/>
      <family val="2"/>
    </font>
    <font>
      <b/>
      <sz val="9"/>
      <color theme="1"/>
      <name val="Calibri"/>
      <family val="2"/>
      <scheme val="minor"/>
    </font>
    <font>
      <sz val="11"/>
      <color rgb="FF0000FF"/>
      <name val="Calibri"/>
      <family val="2"/>
      <scheme val="minor"/>
    </font>
    <font>
      <sz val="8"/>
      <color rgb="FF0000FF"/>
      <name val="Calibri"/>
      <family val="2"/>
      <scheme val="minor"/>
    </font>
    <font>
      <sz val="8"/>
      <color theme="1"/>
      <name val="Calibri"/>
      <family val="2"/>
      <scheme val="minor"/>
    </font>
    <font>
      <sz val="8"/>
      <color rgb="FFFF0000"/>
      <name val="Calibri"/>
      <family val="2"/>
      <scheme val="minor"/>
    </font>
    <font>
      <b/>
      <sz val="11"/>
      <color indexed="8"/>
      <name val="Calibri"/>
      <family val="2"/>
    </font>
    <font>
      <sz val="10"/>
      <color theme="1"/>
      <name val="Calibri"/>
      <family val="2"/>
      <scheme val="minor"/>
    </font>
    <font>
      <sz val="10"/>
      <color indexed="8"/>
      <name val="Calibri"/>
      <family val="2"/>
    </font>
    <font>
      <b/>
      <i/>
      <sz val="10"/>
      <color indexed="8"/>
      <name val="Calibri"/>
      <family val="2"/>
    </font>
    <font>
      <b/>
      <sz val="9"/>
      <color indexed="8"/>
      <name val="Calibri"/>
      <family val="2"/>
    </font>
    <font>
      <sz val="9"/>
      <name val="Calibri"/>
      <family val="2"/>
    </font>
    <font>
      <b/>
      <i/>
      <sz val="9"/>
      <name val="Calibri"/>
      <family val="2"/>
    </font>
    <font>
      <sz val="8"/>
      <color rgb="FFFF0000"/>
      <name val="Calibri"/>
      <family val="2"/>
    </font>
    <font>
      <sz val="8"/>
      <color indexed="8"/>
      <name val="Calibri"/>
      <family val="2"/>
    </font>
    <font>
      <sz val="8"/>
      <name val="Calibri"/>
      <family val="2"/>
    </font>
    <font>
      <b/>
      <sz val="11"/>
      <color theme="1"/>
      <name val="Calibri"/>
      <family val="2"/>
      <scheme val="minor"/>
    </font>
    <font>
      <b/>
      <i/>
      <sz val="8"/>
      <name val="Calibri"/>
      <family val="2"/>
    </font>
    <font>
      <sz val="8"/>
      <name val="Calibri"/>
      <family val="2"/>
      <scheme val="minor"/>
    </font>
    <font>
      <sz val="9"/>
      <name val="Calibri"/>
      <family val="2"/>
      <scheme val="minor"/>
    </font>
    <font>
      <sz val="8"/>
      <color theme="1"/>
      <name val="Calibri"/>
      <family val="2"/>
    </font>
    <font>
      <b/>
      <sz val="9"/>
      <name val="Calibri"/>
      <family val="2"/>
    </font>
    <font>
      <sz val="9"/>
      <color theme="1"/>
      <name val="Calibri"/>
      <family val="2"/>
    </font>
    <font>
      <b/>
      <sz val="8"/>
      <name val="Calibri"/>
      <family val="2"/>
      <scheme val="minor"/>
    </font>
    <font>
      <b/>
      <sz val="16"/>
      <color theme="1"/>
      <name val="Calibri"/>
      <family val="2"/>
      <scheme val="minor"/>
    </font>
    <font>
      <b/>
      <sz val="8"/>
      <color theme="1"/>
      <name val="Calibri"/>
      <family val="2"/>
      <scheme val="minor"/>
    </font>
    <font>
      <b/>
      <sz val="9"/>
      <color theme="0"/>
      <name val="Calibri"/>
      <family val="2"/>
      <scheme val="minor"/>
    </font>
    <font>
      <b/>
      <i/>
      <sz val="9"/>
      <name val="Calibri"/>
      <family val="2"/>
      <scheme val="minor"/>
    </font>
    <font>
      <b/>
      <sz val="12"/>
      <name val="Calibri"/>
      <family val="2"/>
      <scheme val="minor"/>
    </font>
    <font>
      <b/>
      <sz val="10"/>
      <name val="Calibri"/>
      <family val="2"/>
    </font>
    <font>
      <b/>
      <sz val="10"/>
      <name val="Calibri"/>
      <family val="2"/>
      <scheme val="minor"/>
    </font>
    <font>
      <sz val="11"/>
      <color theme="1"/>
      <name val="Calibri"/>
      <family val="2"/>
      <scheme val="minor"/>
    </font>
    <font>
      <u/>
      <sz val="11"/>
      <color theme="10"/>
      <name val="Calibri"/>
      <family val="2"/>
      <scheme val="minor"/>
    </font>
    <font>
      <sz val="1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indexed="12"/>
      <name val="Arial"/>
      <family val="2"/>
    </font>
    <font>
      <b/>
      <sz val="18"/>
      <color theme="3"/>
      <name val="Cambria"/>
      <family val="2"/>
      <scheme val="major"/>
    </font>
    <font>
      <sz val="10"/>
      <name val="Arial"/>
      <family val="2"/>
    </font>
    <font>
      <sz val="10"/>
      <color theme="1"/>
      <name val="Tahoma"/>
      <family val="2"/>
    </font>
    <font>
      <sz val="9"/>
      <name val="Geneva"/>
    </font>
    <font>
      <u/>
      <sz val="10"/>
      <color theme="10"/>
      <name val="Arial"/>
      <family val="2"/>
    </font>
    <font>
      <sz val="10"/>
      <color theme="1"/>
      <name val="Arial"/>
      <family val="2"/>
    </font>
    <font>
      <sz val="18"/>
      <color theme="3"/>
      <name val="Cambria"/>
      <family val="2"/>
      <scheme val="major"/>
    </font>
    <font>
      <sz val="11"/>
      <color rgb="FF9C5700"/>
      <name val="Calibri"/>
      <family val="2"/>
      <scheme val="minor"/>
    </font>
    <font>
      <sz val="10"/>
      <color indexed="8"/>
      <name val="ARIAL"/>
      <charset val="1"/>
    </font>
    <font>
      <sz val="9"/>
      <color indexed="81"/>
      <name val="Tahoma"/>
      <charset val="1"/>
    </font>
    <font>
      <b/>
      <sz val="9"/>
      <color indexed="81"/>
      <name val="Tahoma"/>
      <charset val="1"/>
    </font>
    <font>
      <sz val="10"/>
      <name val="Arial"/>
    </font>
    <font>
      <b/>
      <sz val="9"/>
      <color rgb="FF000000"/>
      <name val="Arial"/>
      <family val="2"/>
    </font>
    <font>
      <sz val="9"/>
      <color rgb="FF000000"/>
      <name val="Arial"/>
      <family val="2"/>
    </font>
    <font>
      <b/>
      <sz val="11"/>
      <color rgb="FF2B2E2F"/>
      <name val="Arial"/>
      <family val="2"/>
    </font>
    <font>
      <sz val="11"/>
      <color rgb="FF2B2E2F"/>
      <name val="Arial"/>
      <family val="2"/>
    </font>
    <font>
      <b/>
      <sz val="10"/>
      <color theme="1"/>
      <name val="Calibri"/>
      <family val="2"/>
      <scheme val="minor"/>
    </font>
    <font>
      <sz val="10"/>
      <name val="Calibri"/>
      <family val="2"/>
      <scheme val="minor"/>
    </font>
    <font>
      <u/>
      <sz val="10"/>
      <color theme="10"/>
      <name val="Calibri"/>
      <family val="2"/>
      <scheme val="minor"/>
    </font>
    <font>
      <b/>
      <i/>
      <sz val="10"/>
      <name val="Calibri"/>
      <family val="2"/>
      <scheme val="minor"/>
    </font>
    <font>
      <i/>
      <sz val="10"/>
      <name val="Calibri"/>
      <family val="2"/>
      <scheme val="minor"/>
    </font>
    <font>
      <sz val="10"/>
      <color rgb="FF000000"/>
      <name val="Calibri"/>
      <family val="2"/>
      <scheme val="minor"/>
    </font>
    <font>
      <sz val="10"/>
      <color indexed="8"/>
      <name val="Calibri"/>
      <family val="2"/>
      <scheme val="minor"/>
    </font>
    <font>
      <sz val="10"/>
      <color theme="1"/>
      <name val="Calibri"/>
      <family val="2"/>
    </font>
    <font>
      <sz val="10"/>
      <color rgb="FF040C28"/>
      <name val="Calibri"/>
      <family val="2"/>
      <scheme val="minor"/>
    </font>
    <font>
      <sz val="10"/>
      <color rgb="FF202124"/>
      <name val="Calibri"/>
      <family val="2"/>
      <scheme val="minor"/>
    </font>
  </fonts>
  <fills count="51">
    <fill>
      <patternFill patternType="none"/>
    </fill>
    <fill>
      <patternFill patternType="gray125"/>
    </fill>
    <fill>
      <patternFill patternType="solid">
        <fgColor indexed="22"/>
        <bgColor indexed="0"/>
      </patternFill>
    </fill>
    <fill>
      <patternFill patternType="solid">
        <fgColor theme="6"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0"/>
      </patternFill>
    </fill>
    <fill>
      <patternFill patternType="solid">
        <fgColor theme="8" tint="0.39997558519241921"/>
        <bgColor indexed="0"/>
      </patternFill>
    </fill>
    <fill>
      <patternFill patternType="solid">
        <fgColor theme="6"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CFB87C"/>
        <bgColor indexed="64"/>
      </patternFill>
    </fill>
    <fill>
      <patternFill patternType="solid">
        <fgColor rgb="FFCFB87C"/>
        <bgColor indexed="0"/>
      </patternFill>
    </fill>
    <fill>
      <patternFill patternType="solid">
        <fgColor rgb="FFC000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FFFF"/>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9">
    <xf numFmtId="0" fontId="0" fillId="0" borderId="0"/>
    <xf numFmtId="0" fontId="1" fillId="0" borderId="0"/>
    <xf numFmtId="0" fontId="36" fillId="0" borderId="0" applyNumberFormat="0" applyFill="0" applyBorder="0" applyAlignment="0" applyProtection="0"/>
    <xf numFmtId="0" fontId="1" fillId="0" borderId="0">
      <alignment vertical="top"/>
    </xf>
    <xf numFmtId="0" fontId="37" fillId="0" borderId="0"/>
    <xf numFmtId="44" fontId="37" fillId="0" borderId="0" applyFont="0" applyFill="0" applyBorder="0" applyAlignment="0" applyProtection="0"/>
    <xf numFmtId="0" fontId="37"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7" fillId="0" borderId="0"/>
    <xf numFmtId="0" fontId="37" fillId="0" borderId="0"/>
    <xf numFmtId="0" fontId="38" fillId="0" borderId="0"/>
    <xf numFmtId="0" fontId="39" fillId="0" borderId="45" applyNumberFormat="0" applyFill="0" applyAlignment="0" applyProtection="0"/>
    <xf numFmtId="0" fontId="40" fillId="0" borderId="46" applyNumberFormat="0" applyFill="0" applyAlignment="0" applyProtection="0"/>
    <xf numFmtId="0" fontId="41" fillId="0" borderId="47" applyNumberFormat="0" applyFill="0" applyAlignment="0" applyProtection="0"/>
    <xf numFmtId="0" fontId="41" fillId="0" borderId="0" applyNumberFormat="0" applyFill="0" applyBorder="0" applyAlignment="0" applyProtection="0"/>
    <xf numFmtId="0" fontId="42" fillId="17" borderId="0" applyNumberFormat="0" applyBorder="0" applyAlignment="0" applyProtection="0"/>
    <xf numFmtId="0" fontId="43" fillId="18" borderId="0" applyNumberFormat="0" applyBorder="0" applyAlignment="0" applyProtection="0"/>
    <xf numFmtId="0" fontId="45" fillId="20" borderId="48" applyNumberFormat="0" applyAlignment="0" applyProtection="0"/>
    <xf numFmtId="0" fontId="46" fillId="21" borderId="49" applyNumberFormat="0" applyAlignment="0" applyProtection="0"/>
    <xf numFmtId="0" fontId="47" fillId="21" borderId="48" applyNumberFormat="0" applyAlignment="0" applyProtection="0"/>
    <xf numFmtId="0" fontId="48" fillId="0" borderId="50" applyNumberFormat="0" applyFill="0" applyAlignment="0" applyProtection="0"/>
    <xf numFmtId="0" fontId="49" fillId="22" borderId="51"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0" fillId="0" borderId="53" applyNumberFormat="0" applyFill="0" applyAlignment="0" applyProtection="0"/>
    <xf numFmtId="0" fontId="52"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52"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52" fillId="32"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52"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52"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52"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1" fillId="0" borderId="0">
      <alignment vertical="top"/>
    </xf>
    <xf numFmtId="0" fontId="1" fillId="0" borderId="0">
      <alignment vertical="top"/>
    </xf>
    <xf numFmtId="0" fontId="53" fillId="0" borderId="0" applyNumberFormat="0" applyFill="0" applyBorder="0" applyAlignment="0" applyProtection="0">
      <alignment vertical="top"/>
      <protection locked="0"/>
    </xf>
    <xf numFmtId="0" fontId="1" fillId="0" borderId="0">
      <alignment vertical="top"/>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1" fillId="0" borderId="0">
      <alignment vertical="top"/>
    </xf>
    <xf numFmtId="0" fontId="1" fillId="0" borderId="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44" fontId="1" fillId="0" borderId="0" applyFont="0" applyFill="0" applyBorder="0" applyAlignment="0" applyProtection="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1" fillId="0" borderId="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44" fontId="1" fillId="0" borderId="0" applyFont="0" applyFill="0" applyBorder="0" applyAlignment="0" applyProtection="0"/>
    <xf numFmtId="0" fontId="35" fillId="0" borderId="0"/>
    <xf numFmtId="44" fontId="37" fillId="0" borderId="0" applyFont="0" applyFill="0" applyBorder="0" applyAlignment="0" applyProtection="0"/>
    <xf numFmtId="44" fontId="37" fillId="0" borderId="0" applyFont="0" applyFill="0" applyBorder="0" applyAlignment="0" applyProtection="0"/>
    <xf numFmtId="0" fontId="55" fillId="0" borderId="0"/>
    <xf numFmtId="0" fontId="56" fillId="0" borderId="0"/>
    <xf numFmtId="0" fontId="55" fillId="0" borderId="0"/>
    <xf numFmtId="0" fontId="37" fillId="0" borderId="0"/>
    <xf numFmtId="0" fontId="37" fillId="0" borderId="0"/>
    <xf numFmtId="0" fontId="37" fillId="0" borderId="0"/>
    <xf numFmtId="0" fontId="37" fillId="0" borderId="0"/>
    <xf numFmtId="0" fontId="37" fillId="0" borderId="0"/>
    <xf numFmtId="0" fontId="57" fillId="0" borderId="0"/>
    <xf numFmtId="44" fontId="57" fillId="0" borderId="0" applyFont="0" applyFill="0" applyBorder="0" applyAlignment="0" applyProtection="0"/>
    <xf numFmtId="9" fontId="57" fillId="0" borderId="0" applyFont="0" applyFill="0" applyBorder="0" applyAlignment="0" applyProtection="0"/>
    <xf numFmtId="0" fontId="37" fillId="0" borderId="0"/>
    <xf numFmtId="44" fontId="37" fillId="0" borderId="0" applyFont="0" applyFill="0" applyBorder="0" applyAlignment="0" applyProtection="0"/>
    <xf numFmtId="9" fontId="37" fillId="0" borderId="0" applyFont="0" applyFill="0" applyBorder="0" applyAlignment="0" applyProtection="0"/>
    <xf numFmtId="43" fontId="37" fillId="0" borderId="0" applyFont="0" applyFill="0" applyBorder="0" applyAlignment="0" applyProtection="0"/>
    <xf numFmtId="0" fontId="59" fillId="0" borderId="0"/>
    <xf numFmtId="9" fontId="1" fillId="0" borderId="0" applyFont="0" applyFill="0" applyBorder="0" applyAlignment="0" applyProtection="0"/>
    <xf numFmtId="0" fontId="58" fillId="0" borderId="0" applyNumberFormat="0" applyFill="0" applyBorder="0" applyAlignment="0" applyProtection="0">
      <alignment vertical="top"/>
      <protection locked="0"/>
    </xf>
    <xf numFmtId="44" fontId="57" fillId="0" borderId="0" applyFont="0" applyFill="0" applyBorder="0" applyAlignment="0" applyProtection="0"/>
    <xf numFmtId="0" fontId="57" fillId="0" borderId="0"/>
    <xf numFmtId="43" fontId="57" fillId="0" borderId="0" applyFont="0" applyFill="0" applyBorder="0" applyAlignment="0" applyProtection="0"/>
    <xf numFmtId="43" fontId="57" fillId="0" borderId="0" applyFont="0" applyFill="0" applyBorder="0" applyAlignment="0" applyProtection="0"/>
    <xf numFmtId="44" fontId="57" fillId="0" borderId="0" applyFont="0" applyFill="0" applyBorder="0" applyAlignment="0" applyProtection="0"/>
    <xf numFmtId="0" fontId="57" fillId="0" borderId="0"/>
    <xf numFmtId="9" fontId="57" fillId="0" borderId="0" applyFont="0" applyFill="0" applyBorder="0" applyAlignment="0" applyProtection="0"/>
    <xf numFmtId="9" fontId="57"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5" fillId="0" borderId="0"/>
    <xf numFmtId="44" fontId="35" fillId="0" borderId="0" applyFont="0" applyFill="0" applyBorder="0" applyAlignment="0" applyProtection="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57" fillId="0" borderId="0"/>
    <xf numFmtId="44" fontId="57" fillId="0" borderId="0" applyFont="0" applyFill="0" applyBorder="0" applyAlignment="0" applyProtection="0"/>
    <xf numFmtId="9" fontId="57" fillId="0" borderId="0" applyFont="0" applyFill="0" applyBorder="0" applyAlignment="0" applyProtection="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44"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60" fillId="0" borderId="0" applyNumberFormat="0" applyFill="0" applyBorder="0" applyAlignment="0" applyProtection="0"/>
    <xf numFmtId="0" fontId="35" fillId="23" borderId="52" applyNumberFormat="0" applyFont="0" applyAlignment="0" applyProtection="0"/>
    <xf numFmtId="0" fontId="61" fillId="19"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3" borderId="0" applyNumberFormat="0" applyBorder="0" applyAlignment="0" applyProtection="0"/>
    <xf numFmtId="0" fontId="35" fillId="47" borderId="0" applyNumberFormat="0" applyBorder="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62" fillId="0" borderId="0">
      <alignment vertical="top"/>
    </xf>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9" fontId="35" fillId="0" borderId="0" applyFont="0" applyFill="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9" fontId="35" fillId="0" borderId="0" applyFont="0" applyFill="0" applyBorder="0" applyAlignment="0" applyProtection="0"/>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1" fillId="0" borderId="0">
      <alignment vertical="top"/>
    </xf>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9" fontId="35" fillId="0" borderId="0" applyFont="0" applyFill="0" applyBorder="0" applyAlignment="0" applyProtection="0"/>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9" fontId="35" fillId="0" borderId="0" applyFont="0" applyFill="0" applyBorder="0" applyAlignment="0" applyProtection="0"/>
    <xf numFmtId="0" fontId="35" fillId="0" borderId="0"/>
    <xf numFmtId="44" fontId="35" fillId="0" borderId="0" applyFont="0" applyFill="0" applyBorder="0" applyAlignment="0" applyProtection="0"/>
    <xf numFmtId="0" fontId="36" fillId="0" borderId="0" applyNumberFormat="0" applyFill="0" applyBorder="0" applyAlignment="0" applyProtection="0"/>
    <xf numFmtId="0" fontId="37" fillId="0" borderId="0"/>
    <xf numFmtId="0" fontId="37"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7" fillId="0" borderId="0"/>
    <xf numFmtId="0" fontId="37" fillId="0" borderId="0"/>
    <xf numFmtId="0" fontId="37"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7" fillId="0" borderId="0"/>
    <xf numFmtId="0" fontId="37" fillId="0" borderId="0"/>
    <xf numFmtId="0" fontId="37" fillId="0" borderId="0"/>
    <xf numFmtId="0" fontId="57" fillId="0" borderId="0"/>
    <xf numFmtId="9" fontId="37" fillId="0" borderId="0" applyFont="0" applyFill="0" applyBorder="0" applyAlignment="0" applyProtection="0"/>
    <xf numFmtId="9" fontId="1" fillId="0" borderId="0" applyFont="0" applyFill="0" applyBorder="0" applyAlignment="0" applyProtection="0"/>
    <xf numFmtId="0" fontId="57" fillId="0" borderId="0"/>
    <xf numFmtId="9" fontId="5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0" fillId="0" borderId="0" applyNumberFormat="0" applyFill="0" applyBorder="0" applyAlignment="0" applyProtection="0"/>
    <xf numFmtId="0" fontId="35" fillId="23" borderId="52" applyNumberFormat="0" applyFont="0" applyAlignment="0" applyProtection="0"/>
    <xf numFmtId="0" fontId="65" fillId="0" borderId="0"/>
    <xf numFmtId="0" fontId="35" fillId="0" borderId="0"/>
    <xf numFmtId="44" fontId="35" fillId="0" borderId="0" applyFont="0" applyFill="0" applyBorder="0" applyAlignment="0" applyProtection="0"/>
    <xf numFmtId="0" fontId="36" fillId="0" borderId="0" applyNumberFormat="0" applyFill="0" applyBorder="0" applyAlignment="0" applyProtection="0"/>
    <xf numFmtId="0" fontId="35" fillId="23" borderId="52" applyNumberFormat="0" applyFont="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1" fillId="0" borderId="0">
      <alignment vertical="top"/>
    </xf>
    <xf numFmtId="0" fontId="37" fillId="0" borderId="0"/>
    <xf numFmtId="44" fontId="65" fillId="0" borderId="0" applyFont="0" applyFill="0" applyBorder="0" applyAlignment="0" applyProtection="0"/>
  </cellStyleXfs>
  <cellXfs count="300">
    <xf numFmtId="0" fontId="0" fillId="0" borderId="0" xfId="0"/>
    <xf numFmtId="0" fontId="2" fillId="2" borderId="1" xfId="1" applyFont="1" applyFill="1" applyBorder="1" applyAlignment="1">
      <alignment horizontal="center" wrapText="1"/>
    </xf>
    <xf numFmtId="0" fontId="3" fillId="0" borderId="0" xfId="0" applyFont="1" applyAlignment="1">
      <alignment wrapText="1"/>
    </xf>
    <xf numFmtId="164" fontId="2" fillId="0" borderId="2" xfId="1" applyNumberFormat="1" applyFont="1" applyBorder="1" applyAlignment="1">
      <alignment horizontal="right"/>
    </xf>
    <xf numFmtId="0" fontId="2" fillId="0" borderId="2" xfId="1" applyFont="1" applyBorder="1"/>
    <xf numFmtId="0" fontId="2" fillId="0" borderId="0" xfId="1" applyFont="1"/>
    <xf numFmtId="0" fontId="3" fillId="0" borderId="0" xfId="0" applyFont="1"/>
    <xf numFmtId="0" fontId="4" fillId="0" borderId="2" xfId="0" applyFont="1" applyBorder="1"/>
    <xf numFmtId="0" fontId="2" fillId="0" borderId="2" xfId="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wrapText="1"/>
    </xf>
    <xf numFmtId="44" fontId="3" fillId="0" borderId="0" xfId="0" applyNumberFormat="1" applyFont="1" applyAlignment="1">
      <alignment horizontal="center" wrapText="1"/>
    </xf>
    <xf numFmtId="1" fontId="3" fillId="0" borderId="0" xfId="0" applyNumberFormat="1" applyFont="1" applyAlignment="1">
      <alignment horizontal="center"/>
    </xf>
    <xf numFmtId="44" fontId="3" fillId="0" borderId="0" xfId="0" applyNumberFormat="1" applyFont="1" applyAlignment="1">
      <alignment horizontal="center"/>
    </xf>
    <xf numFmtId="164" fontId="2" fillId="0" borderId="0" xfId="1" applyNumberFormat="1" applyFont="1" applyAlignment="1">
      <alignment horizontal="right"/>
    </xf>
    <xf numFmtId="0" fontId="2" fillId="0" borderId="0" xfId="1" applyFont="1" applyAlignment="1">
      <alignment horizontal="center"/>
    </xf>
    <xf numFmtId="1" fontId="2" fillId="0" borderId="2" xfId="1" applyNumberFormat="1" applyFont="1" applyBorder="1" applyAlignment="1">
      <alignment horizontal="center"/>
    </xf>
    <xf numFmtId="44" fontId="3" fillId="0" borderId="0" xfId="0" applyNumberFormat="1" applyFont="1"/>
    <xf numFmtId="0" fontId="3" fillId="0" borderId="0" xfId="0" applyFont="1" applyAlignment="1">
      <alignment horizontal="center" wrapText="1"/>
    </xf>
    <xf numFmtId="44" fontId="3" fillId="0" borderId="3" xfId="0" applyNumberFormat="1" applyFont="1" applyBorder="1" applyAlignment="1">
      <alignment horizontal="center"/>
    </xf>
    <xf numFmtId="166" fontId="3" fillId="0" borderId="0" xfId="0" applyNumberFormat="1" applyFont="1" applyAlignment="1">
      <alignment horizontal="center"/>
    </xf>
    <xf numFmtId="2"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xf numFmtId="0" fontId="5" fillId="0" borderId="0" xfId="0" applyFont="1" applyAlignment="1">
      <alignment horizontal="center"/>
    </xf>
    <xf numFmtId="0" fontId="2" fillId="0" borderId="5" xfId="1" applyFont="1" applyBorder="1" applyAlignment="1">
      <alignment horizontal="center"/>
    </xf>
    <xf numFmtId="0" fontId="2" fillId="3" borderId="4" xfId="1" applyFont="1" applyFill="1" applyBorder="1" applyAlignment="1">
      <alignment horizontal="center"/>
    </xf>
    <xf numFmtId="0" fontId="3" fillId="3" borderId="4" xfId="0" applyFont="1" applyFill="1" applyBorder="1" applyAlignment="1">
      <alignment horizontal="center"/>
    </xf>
    <xf numFmtId="0" fontId="2" fillId="2" borderId="6" xfId="1" applyFont="1" applyFill="1" applyBorder="1" applyAlignment="1">
      <alignment horizontal="center" wrapText="1"/>
    </xf>
    <xf numFmtId="0" fontId="3" fillId="3" borderId="0" xfId="0" applyFont="1" applyFill="1" applyAlignment="1">
      <alignment horizontal="center"/>
    </xf>
    <xf numFmtId="44" fontId="2" fillId="2" borderId="7" xfId="1" applyNumberFormat="1" applyFont="1" applyFill="1" applyBorder="1" applyAlignment="1">
      <alignment horizontal="center" wrapText="1"/>
    </xf>
    <xf numFmtId="44" fontId="2" fillId="3" borderId="4" xfId="1" applyNumberFormat="1" applyFont="1" applyFill="1" applyBorder="1" applyAlignment="1">
      <alignment horizontal="center"/>
    </xf>
    <xf numFmtId="44" fontId="3" fillId="3" borderId="4" xfId="0" applyNumberFormat="1" applyFont="1" applyFill="1" applyBorder="1" applyAlignment="1">
      <alignment horizontal="center"/>
    </xf>
    <xf numFmtId="44" fontId="3" fillId="3" borderId="0" xfId="0" applyNumberFormat="1" applyFont="1" applyFill="1" applyAlignment="1">
      <alignment horizontal="center"/>
    </xf>
    <xf numFmtId="0" fontId="2" fillId="4" borderId="0" xfId="1" applyFont="1" applyFill="1" applyAlignment="1">
      <alignment horizontal="left" wrapText="1"/>
    </xf>
    <xf numFmtId="0" fontId="2" fillId="4" borderId="0" xfId="1" applyFont="1" applyFill="1" applyAlignment="1">
      <alignment horizontal="center" wrapText="1"/>
    </xf>
    <xf numFmtId="0" fontId="2" fillId="4" borderId="4" xfId="1" applyFont="1" applyFill="1" applyBorder="1" applyAlignment="1">
      <alignment horizontal="center" wrapText="1"/>
    </xf>
    <xf numFmtId="44" fontId="2" fillId="4" borderId="4" xfId="1" applyNumberFormat="1" applyFont="1" applyFill="1" applyBorder="1" applyAlignment="1">
      <alignment horizontal="center" wrapText="1"/>
    </xf>
    <xf numFmtId="44" fontId="3" fillId="4" borderId="0" xfId="0" applyNumberFormat="1" applyFont="1" applyFill="1" applyAlignment="1">
      <alignment horizontal="center" wrapText="1"/>
    </xf>
    <xf numFmtId="2" fontId="3" fillId="0" borderId="0" xfId="0" applyNumberFormat="1" applyFont="1" applyAlignment="1">
      <alignment horizontal="center" wrapText="1"/>
    </xf>
    <xf numFmtId="44" fontId="3" fillId="0" borderId="0" xfId="0" applyNumberFormat="1" applyFont="1" applyAlignment="1">
      <alignment wrapText="1"/>
    </xf>
    <xf numFmtId="0" fontId="2" fillId="4" borderId="0" xfId="1" applyFont="1" applyFill="1"/>
    <xf numFmtId="0" fontId="3" fillId="4" borderId="0" xfId="0" applyFont="1" applyFill="1" applyAlignment="1">
      <alignment horizontal="center"/>
    </xf>
    <xf numFmtId="0" fontId="3" fillId="4" borderId="0" xfId="0" applyFont="1" applyFill="1"/>
    <xf numFmtId="0" fontId="3" fillId="4" borderId="4" xfId="0" applyFont="1" applyFill="1" applyBorder="1" applyAlignment="1">
      <alignment horizontal="center"/>
    </xf>
    <xf numFmtId="44" fontId="3" fillId="4" borderId="4" xfId="0" applyNumberFormat="1" applyFont="1" applyFill="1" applyBorder="1" applyAlignment="1">
      <alignment horizontal="center"/>
    </xf>
    <xf numFmtId="0" fontId="3" fillId="0" borderId="0" xfId="0" quotePrefix="1" applyFont="1" applyAlignment="1">
      <alignment horizontal="center"/>
    </xf>
    <xf numFmtId="0" fontId="3" fillId="0" borderId="4" xfId="0" applyFont="1" applyBorder="1" applyAlignment="1">
      <alignment horizontal="center"/>
    </xf>
    <xf numFmtId="44" fontId="3" fillId="0" borderId="4" xfId="0" applyNumberFormat="1" applyFont="1" applyBorder="1" applyAlignment="1">
      <alignment horizontal="center"/>
    </xf>
    <xf numFmtId="44" fontId="2" fillId="2" borderId="4" xfId="1" applyNumberFormat="1" applyFont="1" applyFill="1" applyBorder="1" applyAlignment="1">
      <alignment horizontal="center" wrapText="1"/>
    </xf>
    <xf numFmtId="44" fontId="2" fillId="4" borderId="4" xfId="1" applyNumberFormat="1" applyFont="1" applyFill="1" applyBorder="1" applyAlignment="1">
      <alignment horizontal="center"/>
    </xf>
    <xf numFmtId="0" fontId="5" fillId="0" borderId="0" xfId="0" applyFont="1"/>
    <xf numFmtId="0" fontId="2" fillId="5" borderId="2" xfId="1" applyFont="1" applyFill="1" applyBorder="1" applyAlignment="1">
      <alignment horizontal="center"/>
    </xf>
    <xf numFmtId="0" fontId="3" fillId="5" borderId="0" xfId="0" applyFont="1" applyFill="1" applyAlignment="1">
      <alignment horizontal="center"/>
    </xf>
    <xf numFmtId="44" fontId="2" fillId="2" borderId="6" xfId="1" applyNumberFormat="1" applyFont="1" applyFill="1" applyBorder="1" applyAlignment="1">
      <alignment horizontal="center" wrapText="1"/>
    </xf>
    <xf numFmtId="44" fontId="2" fillId="0" borderId="0" xfId="1" applyNumberFormat="1" applyFont="1" applyAlignment="1">
      <alignment horizontal="center"/>
    </xf>
    <xf numFmtId="44" fontId="2" fillId="4" borderId="0" xfId="1" applyNumberFormat="1" applyFont="1" applyFill="1" applyAlignment="1">
      <alignment horizontal="center" wrapText="1"/>
    </xf>
    <xf numFmtId="44" fontId="3" fillId="4" borderId="0" xfId="0" applyNumberFormat="1" applyFont="1" applyFill="1" applyAlignment="1">
      <alignment horizontal="center"/>
    </xf>
    <xf numFmtId="44" fontId="2" fillId="2" borderId="4" xfId="1" applyNumberFormat="1" applyFont="1" applyFill="1" applyBorder="1" applyAlignment="1">
      <alignment horizontal="center" vertical="center" wrapText="1"/>
    </xf>
    <xf numFmtId="0" fontId="3" fillId="0" borderId="4" xfId="0" applyFont="1" applyBorder="1"/>
    <xf numFmtId="164" fontId="2" fillId="0" borderId="4" xfId="1" applyNumberFormat="1" applyFont="1" applyBorder="1" applyAlignment="1">
      <alignment horizontal="right"/>
    </xf>
    <xf numFmtId="0" fontId="2" fillId="0" borderId="4" xfId="1" applyFont="1" applyBorder="1"/>
    <xf numFmtId="1" fontId="2" fillId="0" borderId="4" xfId="1" applyNumberFormat="1" applyFont="1" applyBorder="1" applyAlignment="1">
      <alignment horizontal="center"/>
    </xf>
    <xf numFmtId="44" fontId="2" fillId="0" borderId="4" xfId="1" applyNumberFormat="1" applyFont="1" applyBorder="1" applyAlignment="1">
      <alignment horizontal="center"/>
    </xf>
    <xf numFmtId="1" fontId="3" fillId="0" borderId="4" xfId="0" applyNumberFormat="1" applyFont="1" applyBorder="1" applyAlignment="1">
      <alignment horizontal="center"/>
    </xf>
    <xf numFmtId="0" fontId="2" fillId="0" borderId="4" xfId="1" applyFont="1" applyBorder="1" applyAlignment="1">
      <alignment horizontal="center"/>
    </xf>
    <xf numFmtId="0" fontId="2" fillId="5" borderId="4" xfId="1" applyFont="1" applyFill="1" applyBorder="1" applyAlignment="1">
      <alignment horizontal="center"/>
    </xf>
    <xf numFmtId="0" fontId="4" fillId="0" borderId="4" xfId="0" applyFont="1" applyBorder="1"/>
    <xf numFmtId="165" fontId="3" fillId="0" borderId="4" xfId="0" applyNumberFormat="1" applyFont="1" applyBorder="1" applyAlignment="1">
      <alignment horizontal="center"/>
    </xf>
    <xf numFmtId="0" fontId="5" fillId="0" borderId="4" xfId="0" applyFont="1" applyBorder="1" applyAlignment="1">
      <alignment horizontal="center"/>
    </xf>
    <xf numFmtId="0" fontId="5" fillId="0" borderId="4" xfId="0" applyFont="1" applyBorder="1"/>
    <xf numFmtId="2" fontId="3" fillId="0" borderId="4" xfId="0" applyNumberFormat="1" applyFont="1" applyBorder="1" applyAlignment="1">
      <alignment horizontal="center" wrapText="1"/>
    </xf>
    <xf numFmtId="44" fontId="3" fillId="0" borderId="8" xfId="0" applyNumberFormat="1" applyFont="1" applyBorder="1" applyAlignment="1">
      <alignment horizontal="center"/>
    </xf>
    <xf numFmtId="0" fontId="3" fillId="0" borderId="9" xfId="0" applyFont="1" applyBorder="1"/>
    <xf numFmtId="44" fontId="3" fillId="0" borderId="10" xfId="0" applyNumberFormat="1" applyFont="1" applyBorder="1" applyAlignment="1">
      <alignment horizontal="center"/>
    </xf>
    <xf numFmtId="1" fontId="3" fillId="0" borderId="11" xfId="0" applyNumberFormat="1" applyFont="1" applyBorder="1" applyAlignment="1">
      <alignment horizontal="center"/>
    </xf>
    <xf numFmtId="44" fontId="3" fillId="0" borderId="12" xfId="0" applyNumberFormat="1" applyFont="1" applyBorder="1" applyAlignment="1">
      <alignment horizontal="center"/>
    </xf>
    <xf numFmtId="44" fontId="2" fillId="2" borderId="8" xfId="1" applyNumberFormat="1" applyFont="1" applyFill="1" applyBorder="1" applyAlignment="1">
      <alignment horizontal="center" vertical="center" wrapText="1"/>
    </xf>
    <xf numFmtId="44" fontId="2" fillId="3" borderId="8" xfId="1" applyNumberFormat="1" applyFont="1" applyFill="1" applyBorder="1" applyAlignment="1">
      <alignment horizontal="center"/>
    </xf>
    <xf numFmtId="44" fontId="3" fillId="3" borderId="8" xfId="0" applyNumberFormat="1" applyFont="1" applyFill="1" applyBorder="1" applyAlignment="1">
      <alignment horizontal="center"/>
    </xf>
    <xf numFmtId="1" fontId="3" fillId="0" borderId="13" xfId="0" applyNumberFormat="1" applyFont="1" applyBorder="1" applyAlignment="1">
      <alignment horizontal="center"/>
    </xf>
    <xf numFmtId="44" fontId="3" fillId="0" borderId="14" xfId="0" applyNumberFormat="1" applyFont="1" applyBorder="1" applyAlignment="1">
      <alignment horizontal="center"/>
    </xf>
    <xf numFmtId="1" fontId="3" fillId="0" borderId="15" xfId="0" applyNumberFormat="1" applyFont="1" applyBorder="1" applyAlignment="1">
      <alignment horizontal="center" vertical="center" wrapText="1"/>
    </xf>
    <xf numFmtId="44" fontId="3" fillId="0" borderId="18" xfId="0" applyNumberFormat="1" applyFont="1" applyBorder="1" applyAlignment="1">
      <alignment horizontal="center" vertical="center" wrapText="1"/>
    </xf>
    <xf numFmtId="0" fontId="0" fillId="0" borderId="4" xfId="0" applyBorder="1"/>
    <xf numFmtId="167" fontId="6" fillId="0" borderId="4" xfId="0" applyNumberFormat="1" applyFont="1" applyBorder="1" applyAlignment="1">
      <alignment horizontal="center"/>
    </xf>
    <xf numFmtId="167" fontId="7" fillId="0" borderId="4" xfId="0" applyNumberFormat="1" applyFont="1" applyBorder="1" applyAlignment="1">
      <alignment horizontal="center"/>
    </xf>
    <xf numFmtId="0" fontId="2" fillId="2" borderId="4" xfId="1" applyFont="1" applyFill="1" applyBorder="1" applyAlignment="1">
      <alignment horizontal="center" vertical="center" wrapText="1"/>
    </xf>
    <xf numFmtId="0" fontId="3" fillId="0" borderId="9"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7" fillId="0" borderId="4" xfId="0" applyFont="1" applyBorder="1"/>
    <xf numFmtId="0" fontId="8" fillId="0" borderId="4" xfId="0" applyFont="1" applyBorder="1"/>
    <xf numFmtId="0" fontId="9" fillId="0" borderId="4" xfId="0" applyFont="1" applyBorder="1"/>
    <xf numFmtId="44" fontId="3" fillId="0" borderId="4" xfId="0" applyNumberFormat="1" applyFont="1" applyBorder="1" applyAlignment="1">
      <alignment horizontal="center" wrapText="1"/>
    </xf>
    <xf numFmtId="0" fontId="2" fillId="7" borderId="4" xfId="1" applyFont="1" applyFill="1" applyBorder="1" applyAlignment="1">
      <alignment horizontal="center"/>
    </xf>
    <xf numFmtId="0" fontId="2" fillId="7" borderId="4" xfId="1" applyFont="1" applyFill="1" applyBorder="1"/>
    <xf numFmtId="0" fontId="3" fillId="0" borderId="4" xfId="0" applyFont="1" applyBorder="1" applyAlignment="1">
      <alignment horizontal="center" wrapText="1"/>
    </xf>
    <xf numFmtId="1" fontId="2" fillId="7" borderId="4" xfId="1" applyNumberFormat="1" applyFont="1" applyFill="1" applyBorder="1" applyAlignment="1">
      <alignment horizontal="center"/>
    </xf>
    <xf numFmtId="44" fontId="2" fillId="7" borderId="4" xfId="1" applyNumberFormat="1" applyFont="1" applyFill="1" applyBorder="1" applyAlignment="1">
      <alignment horizontal="center"/>
    </xf>
    <xf numFmtId="44" fontId="2" fillId="7" borderId="8" xfId="1" applyNumberFormat="1" applyFont="1" applyFill="1" applyBorder="1" applyAlignment="1">
      <alignment horizontal="center"/>
    </xf>
    <xf numFmtId="1" fontId="3" fillId="7" borderId="11" xfId="0" applyNumberFormat="1" applyFont="1" applyFill="1" applyBorder="1" applyAlignment="1">
      <alignment horizontal="center"/>
    </xf>
    <xf numFmtId="44" fontId="3" fillId="7" borderId="12" xfId="0" applyNumberFormat="1" applyFont="1" applyFill="1" applyBorder="1" applyAlignment="1">
      <alignment horizontal="center"/>
    </xf>
    <xf numFmtId="0" fontId="3" fillId="7" borderId="9" xfId="0" applyFont="1" applyFill="1" applyBorder="1"/>
    <xf numFmtId="1" fontId="3" fillId="7" borderId="4" xfId="0" applyNumberFormat="1" applyFont="1" applyFill="1" applyBorder="1" applyAlignment="1">
      <alignment horizontal="center"/>
    </xf>
    <xf numFmtId="165" fontId="3" fillId="7" borderId="4" xfId="0" applyNumberFormat="1" applyFont="1" applyFill="1" applyBorder="1" applyAlignment="1">
      <alignment horizontal="center"/>
    </xf>
    <xf numFmtId="165" fontId="3" fillId="7" borderId="8" xfId="0" applyNumberFormat="1" applyFont="1" applyFill="1" applyBorder="1" applyAlignment="1">
      <alignment horizontal="center"/>
    </xf>
    <xf numFmtId="0" fontId="3" fillId="0" borderId="8" xfId="0" applyFont="1" applyBorder="1" applyAlignment="1">
      <alignment horizontal="center"/>
    </xf>
    <xf numFmtId="165" fontId="3" fillId="0" borderId="8" xfId="0" applyNumberFormat="1" applyFont="1" applyBorder="1" applyAlignment="1">
      <alignment horizontal="center"/>
    </xf>
    <xf numFmtId="44" fontId="3" fillId="0" borderId="9" xfId="0" applyNumberFormat="1" applyFont="1" applyBorder="1"/>
    <xf numFmtId="0" fontId="3" fillId="0" borderId="7" xfId="0" applyFont="1" applyBorder="1" applyAlignment="1">
      <alignment horizontal="center"/>
    </xf>
    <xf numFmtId="165" fontId="3" fillId="6" borderId="19" xfId="0" applyNumberFormat="1" applyFont="1" applyFill="1" applyBorder="1" applyAlignment="1">
      <alignment horizontal="center"/>
    </xf>
    <xf numFmtId="0" fontId="3" fillId="6" borderId="20" xfId="0" applyFont="1" applyFill="1" applyBorder="1" applyAlignment="1">
      <alignment horizontal="center"/>
    </xf>
    <xf numFmtId="0" fontId="3" fillId="0" borderId="9" xfId="0" applyFont="1" applyBorder="1" applyAlignment="1">
      <alignment horizontal="center"/>
    </xf>
    <xf numFmtId="0" fontId="3" fillId="6" borderId="21" xfId="0" applyFont="1" applyFill="1" applyBorder="1" applyAlignment="1">
      <alignment horizontal="center"/>
    </xf>
    <xf numFmtId="0" fontId="3" fillId="0" borderId="10" xfId="0" applyFont="1" applyBorder="1" applyAlignment="1">
      <alignment horizontal="center"/>
    </xf>
    <xf numFmtId="165" fontId="3" fillId="6" borderId="22" xfId="0" applyNumberFormat="1" applyFont="1" applyFill="1" applyBorder="1" applyAlignment="1">
      <alignment horizontal="center"/>
    </xf>
    <xf numFmtId="0" fontId="3" fillId="6" borderId="23" xfId="0" applyFont="1" applyFill="1" applyBorder="1" applyAlignment="1">
      <alignment horizontal="center"/>
    </xf>
    <xf numFmtId="0" fontId="3" fillId="6" borderId="24" xfId="0" applyFont="1" applyFill="1" applyBorder="1" applyAlignment="1">
      <alignment horizontal="center"/>
    </xf>
    <xf numFmtId="0" fontId="3" fillId="0" borderId="4" xfId="0" applyFont="1" applyBorder="1" applyAlignment="1">
      <alignment horizontal="right"/>
    </xf>
    <xf numFmtId="168" fontId="3" fillId="7" borderId="4" xfId="0" applyNumberFormat="1" applyFont="1" applyFill="1" applyBorder="1" applyAlignment="1">
      <alignment horizontal="center"/>
    </xf>
    <xf numFmtId="168" fontId="3" fillId="0" borderId="4" xfId="0" applyNumberFormat="1" applyFont="1" applyBorder="1" applyAlignment="1">
      <alignment horizontal="center"/>
    </xf>
    <xf numFmtId="168" fontId="3" fillId="6" borderId="19" xfId="0" applyNumberFormat="1" applyFont="1" applyFill="1" applyBorder="1" applyAlignment="1">
      <alignment horizontal="center"/>
    </xf>
    <xf numFmtId="168" fontId="3" fillId="6" borderId="20" xfId="0" applyNumberFormat="1" applyFont="1" applyFill="1" applyBorder="1" applyAlignment="1">
      <alignment horizontal="center"/>
    </xf>
    <xf numFmtId="168" fontId="3" fillId="6" borderId="21" xfId="0" applyNumberFormat="1" applyFont="1" applyFill="1" applyBorder="1" applyAlignment="1">
      <alignment horizontal="center"/>
    </xf>
    <xf numFmtId="168" fontId="3" fillId="0" borderId="10" xfId="0" applyNumberFormat="1" applyFont="1" applyBorder="1" applyAlignment="1">
      <alignment horizontal="center"/>
    </xf>
    <xf numFmtId="168" fontId="3" fillId="0" borderId="7" xfId="0" applyNumberFormat="1" applyFont="1" applyBorder="1" applyAlignment="1">
      <alignment horizontal="center"/>
    </xf>
    <xf numFmtId="168" fontId="3" fillId="6" borderId="26" xfId="0" applyNumberFormat="1" applyFont="1" applyFill="1" applyBorder="1" applyAlignment="1">
      <alignment horizontal="center"/>
    </xf>
    <xf numFmtId="168" fontId="3" fillId="6" borderId="27" xfId="0" applyNumberFormat="1" applyFont="1" applyFill="1" applyBorder="1" applyAlignment="1">
      <alignment horizontal="center"/>
    </xf>
    <xf numFmtId="168" fontId="3" fillId="6" borderId="28" xfId="0" applyNumberFormat="1" applyFont="1" applyFill="1" applyBorder="1" applyAlignment="1">
      <alignment horizontal="center"/>
    </xf>
    <xf numFmtId="1" fontId="3" fillId="0" borderId="8" xfId="0" applyNumberFormat="1" applyFont="1" applyBorder="1" applyAlignment="1">
      <alignment horizontal="center"/>
    </xf>
    <xf numFmtId="1" fontId="3" fillId="0" borderId="9" xfId="0" applyNumberFormat="1" applyFont="1" applyBorder="1" applyAlignment="1">
      <alignment horizontal="center"/>
    </xf>
    <xf numFmtId="165" fontId="3" fillId="0" borderId="7" xfId="0" applyNumberFormat="1" applyFont="1" applyBorder="1" applyAlignment="1">
      <alignment horizontal="center"/>
    </xf>
    <xf numFmtId="168" fontId="5" fillId="6" borderId="29" xfId="0" applyNumberFormat="1" applyFont="1" applyFill="1" applyBorder="1" applyAlignment="1">
      <alignment horizontal="center"/>
    </xf>
    <xf numFmtId="0" fontId="5" fillId="6" borderId="25" xfId="0" applyFont="1" applyFill="1" applyBorder="1" applyAlignment="1">
      <alignment horizontal="center"/>
    </xf>
    <xf numFmtId="0" fontId="5" fillId="6" borderId="31" xfId="0" applyFont="1" applyFill="1" applyBorder="1" applyAlignment="1">
      <alignment horizontal="center"/>
    </xf>
    <xf numFmtId="168" fontId="5" fillId="6" borderId="30" xfId="0" applyNumberFormat="1" applyFont="1" applyFill="1" applyBorder="1" applyAlignment="1">
      <alignment horizontal="center"/>
    </xf>
    <xf numFmtId="1" fontId="5" fillId="6" borderId="33" xfId="0" applyNumberFormat="1" applyFont="1" applyFill="1" applyBorder="1" applyAlignment="1">
      <alignment horizontal="center"/>
    </xf>
    <xf numFmtId="44" fontId="5" fillId="6" borderId="32" xfId="0" applyNumberFormat="1" applyFont="1" applyFill="1" applyBorder="1" applyAlignment="1">
      <alignment horizontal="center"/>
    </xf>
    <xf numFmtId="0" fontId="10" fillId="2" borderId="1" xfId="1" applyFont="1" applyFill="1" applyBorder="1" applyAlignment="1">
      <alignment horizontal="center" vertical="center" wrapText="1"/>
    </xf>
    <xf numFmtId="44" fontId="10" fillId="2" borderId="6" xfId="1" applyNumberFormat="1" applyFont="1" applyFill="1" applyBorder="1" applyAlignment="1">
      <alignment horizontal="center" vertical="center" wrapText="1"/>
    </xf>
    <xf numFmtId="44" fontId="10" fillId="2" borderId="7" xfId="1" applyNumberFormat="1" applyFont="1" applyFill="1" applyBorder="1" applyAlignment="1">
      <alignment horizontal="center" vertical="center" wrapText="1"/>
    </xf>
    <xf numFmtId="0" fontId="12" fillId="0" borderId="2" xfId="1" applyFont="1" applyBorder="1" applyAlignment="1">
      <alignment horizontal="center"/>
    </xf>
    <xf numFmtId="0" fontId="12" fillId="0" borderId="2" xfId="1" applyFont="1" applyBorder="1"/>
    <xf numFmtId="44" fontId="12" fillId="0" borderId="4" xfId="1" applyNumberFormat="1" applyFont="1" applyBorder="1" applyAlignment="1">
      <alignment horizontal="center"/>
    </xf>
    <xf numFmtId="0" fontId="11" fillId="0" borderId="0" xfId="0" applyFont="1"/>
    <xf numFmtId="1" fontId="12" fillId="0" borderId="2" xfId="1" applyNumberFormat="1" applyFont="1" applyBorder="1" applyAlignment="1">
      <alignment horizontal="center"/>
    </xf>
    <xf numFmtId="0" fontId="12" fillId="0" borderId="0" xfId="1" applyFont="1" applyAlignment="1">
      <alignment horizontal="center"/>
    </xf>
    <xf numFmtId="0" fontId="12" fillId="0" borderId="0" xfId="1" applyFont="1"/>
    <xf numFmtId="0" fontId="11" fillId="0" borderId="0" xfId="0" applyFont="1" applyAlignment="1">
      <alignment horizontal="center"/>
    </xf>
    <xf numFmtId="44" fontId="11" fillId="0" borderId="0" xfId="0" applyNumberFormat="1" applyFont="1" applyAlignment="1">
      <alignment horizontal="center"/>
    </xf>
    <xf numFmtId="0" fontId="0" fillId="0" borderId="0" xfId="0" applyAlignment="1">
      <alignment wrapText="1"/>
    </xf>
    <xf numFmtId="44" fontId="11" fillId="0" borderId="0" xfId="0" applyNumberFormat="1" applyFont="1"/>
    <xf numFmtId="44" fontId="0" fillId="0" borderId="0" xfId="0" applyNumberFormat="1" applyAlignment="1">
      <alignment horizontal="center" vertical="center" wrapText="1"/>
    </xf>
    <xf numFmtId="44" fontId="14" fillId="8" borderId="7" xfId="1" applyNumberFormat="1" applyFont="1" applyFill="1" applyBorder="1" applyAlignment="1">
      <alignment horizontal="center" vertical="center" wrapText="1"/>
    </xf>
    <xf numFmtId="44" fontId="14" fillId="9" borderId="6" xfId="1" applyNumberFormat="1" applyFont="1" applyFill="1" applyBorder="1" applyAlignment="1">
      <alignment horizontal="center" vertical="center" wrapText="1"/>
    </xf>
    <xf numFmtId="0" fontId="14" fillId="2" borderId="34" xfId="1" applyFont="1" applyFill="1" applyBorder="1" applyAlignment="1">
      <alignment horizontal="center" vertical="center" wrapText="1"/>
    </xf>
    <xf numFmtId="44" fontId="14" fillId="2" borderId="4" xfId="1" applyNumberFormat="1" applyFont="1" applyFill="1" applyBorder="1" applyAlignment="1">
      <alignment horizontal="center" vertical="center" wrapText="1"/>
    </xf>
    <xf numFmtId="0" fontId="3" fillId="0" borderId="0" xfId="0" applyFont="1" applyAlignment="1">
      <alignment horizontal="left"/>
    </xf>
    <xf numFmtId="0" fontId="8" fillId="0" borderId="0" xfId="0" applyFont="1" applyAlignment="1">
      <alignment horizontal="left"/>
    </xf>
    <xf numFmtId="0" fontId="14" fillId="8" borderId="34" xfId="1" applyFont="1" applyFill="1" applyBorder="1" applyAlignment="1">
      <alignment horizontal="center" vertical="center" wrapText="1"/>
    </xf>
    <xf numFmtId="0" fontId="14" fillId="9" borderId="34" xfId="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4" xfId="1" applyFont="1" applyBorder="1" applyAlignment="1">
      <alignment vertical="center"/>
    </xf>
    <xf numFmtId="44" fontId="2" fillId="0" borderId="4" xfId="1" applyNumberFormat="1" applyFont="1" applyBorder="1" applyAlignment="1">
      <alignment horizontal="center" vertical="center"/>
    </xf>
    <xf numFmtId="0" fontId="17" fillId="0" borderId="4" xfId="1" applyFont="1" applyBorder="1" applyAlignment="1">
      <alignment horizontal="center" vertical="center"/>
    </xf>
    <xf numFmtId="0" fontId="18" fillId="0" borderId="4" xfId="1" applyFont="1" applyBorder="1" applyAlignment="1">
      <alignment horizontal="center" vertical="center"/>
    </xf>
    <xf numFmtId="44" fontId="8" fillId="0" borderId="0" xfId="0" applyNumberFormat="1" applyFont="1" applyAlignment="1">
      <alignment horizontal="center" vertical="center" wrapText="1"/>
    </xf>
    <xf numFmtId="44" fontId="8" fillId="0" borderId="0" xfId="0" applyNumberFormat="1" applyFont="1" applyAlignment="1">
      <alignment vertical="center"/>
    </xf>
    <xf numFmtId="44" fontId="8" fillId="0" borderId="0" xfId="0" applyNumberFormat="1" applyFont="1"/>
    <xf numFmtId="0" fontId="8" fillId="0" borderId="0" xfId="0" applyFont="1" applyAlignment="1">
      <alignment wrapText="1"/>
    </xf>
    <xf numFmtId="0" fontId="8" fillId="0" borderId="0" xfId="0" applyFont="1" applyAlignment="1">
      <alignment vertical="center"/>
    </xf>
    <xf numFmtId="0" fontId="8" fillId="0" borderId="0" xfId="0" applyFont="1"/>
    <xf numFmtId="0" fontId="8" fillId="0" borderId="4" xfId="0" applyFont="1" applyBorder="1" applyAlignment="1">
      <alignment horizontal="center" vertical="center"/>
    </xf>
    <xf numFmtId="0" fontId="19" fillId="0" borderId="4" xfId="1" applyFont="1" applyBorder="1" applyAlignment="1">
      <alignment horizontal="center" vertical="center"/>
    </xf>
    <xf numFmtId="0" fontId="8" fillId="0" borderId="8" xfId="0" applyFont="1" applyBorder="1" applyAlignment="1">
      <alignment horizontal="center" vertical="center"/>
    </xf>
    <xf numFmtId="0" fontId="14" fillId="8" borderId="35" xfId="1" applyFont="1" applyFill="1" applyBorder="1" applyAlignment="1">
      <alignment horizontal="center" vertical="center" wrapText="1"/>
    </xf>
    <xf numFmtId="0" fontId="19" fillId="0" borderId="9" xfId="1" applyFont="1" applyBorder="1" applyAlignment="1">
      <alignment horizontal="center" vertical="center"/>
    </xf>
    <xf numFmtId="0" fontId="17" fillId="0" borderId="9" xfId="1" applyFont="1" applyBorder="1" applyAlignment="1">
      <alignment horizontal="center" vertical="center"/>
    </xf>
    <xf numFmtId="0" fontId="8" fillId="0" borderId="36" xfId="0" applyFont="1" applyBorder="1" applyAlignment="1">
      <alignment horizontal="center" vertical="center" wrapText="1"/>
    </xf>
    <xf numFmtId="0" fontId="8" fillId="0" borderId="36" xfId="0" applyFont="1" applyBorder="1" applyAlignment="1">
      <alignment horizontal="center" vertical="center"/>
    </xf>
    <xf numFmtId="0" fontId="10" fillId="2" borderId="34" xfId="1" applyFont="1" applyFill="1" applyBorder="1" applyAlignment="1">
      <alignment horizontal="center" vertical="center" wrapText="1"/>
    </xf>
    <xf numFmtId="44" fontId="5" fillId="10" borderId="4"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44" fontId="3" fillId="0" borderId="0" xfId="0" applyNumberFormat="1" applyFont="1" applyAlignment="1">
      <alignment vertical="center"/>
    </xf>
    <xf numFmtId="44" fontId="20" fillId="11" borderId="0" xfId="0" applyNumberFormat="1" applyFont="1" applyFill="1" applyAlignment="1">
      <alignment horizontal="center" vertical="center" wrapText="1"/>
    </xf>
    <xf numFmtId="0" fontId="19" fillId="0" borderId="4" xfId="1" applyFont="1" applyBorder="1" applyAlignment="1">
      <alignment vertical="center"/>
    </xf>
    <xf numFmtId="44" fontId="8" fillId="0" borderId="4" xfId="0" applyNumberFormat="1" applyFont="1" applyBorder="1"/>
    <xf numFmtId="44" fontId="18" fillId="0" borderId="4" xfId="1" applyNumberFormat="1" applyFont="1" applyBorder="1" applyAlignment="1">
      <alignment horizontal="center" vertical="center"/>
    </xf>
    <xf numFmtId="44" fontId="8" fillId="0" borderId="0" xfId="0" applyNumberFormat="1" applyFont="1" applyAlignment="1">
      <alignment horizontal="center"/>
    </xf>
    <xf numFmtId="0" fontId="19" fillId="12" borderId="4" xfId="1" applyFont="1" applyFill="1" applyBorder="1" applyAlignment="1">
      <alignment vertical="center"/>
    </xf>
    <xf numFmtId="44" fontId="8" fillId="12" borderId="4" xfId="0" applyNumberFormat="1" applyFont="1" applyFill="1" applyBorder="1"/>
    <xf numFmtId="44" fontId="18" fillId="12" borderId="4" xfId="1" applyNumberFormat="1" applyFont="1" applyFill="1" applyBorder="1" applyAlignment="1">
      <alignment horizontal="center" vertical="center"/>
    </xf>
    <xf numFmtId="0" fontId="8" fillId="12" borderId="0" xfId="0" applyFont="1" applyFill="1"/>
    <xf numFmtId="44" fontId="22" fillId="12" borderId="4" xfId="0" applyNumberFormat="1" applyFont="1" applyFill="1" applyBorder="1"/>
    <xf numFmtId="44" fontId="19" fillId="12" borderId="4" xfId="1" applyNumberFormat="1" applyFont="1" applyFill="1" applyBorder="1" applyAlignment="1">
      <alignment horizontal="center" vertical="center"/>
    </xf>
    <xf numFmtId="0" fontId="22" fillId="12" borderId="0" xfId="0" applyFont="1" applyFill="1"/>
    <xf numFmtId="0" fontId="18" fillId="12" borderId="4" xfId="1" applyFont="1" applyFill="1" applyBorder="1" applyAlignment="1">
      <alignment vertical="center"/>
    </xf>
    <xf numFmtId="0" fontId="8" fillId="0" borderId="0" xfId="0" applyFont="1" applyAlignment="1">
      <alignment horizontal="right"/>
    </xf>
    <xf numFmtId="0" fontId="3" fillId="0" borderId="40" xfId="0" applyFont="1" applyBorder="1"/>
    <xf numFmtId="0" fontId="26" fillId="0" borderId="0" xfId="0" applyFont="1"/>
    <xf numFmtId="0" fontId="3" fillId="0" borderId="38" xfId="0" applyFont="1" applyBorder="1" applyAlignment="1">
      <alignment horizontal="center"/>
    </xf>
    <xf numFmtId="0" fontId="23" fillId="0" borderId="13" xfId="0" applyFont="1" applyBorder="1" applyAlignment="1">
      <alignment horizontal="center"/>
    </xf>
    <xf numFmtId="0" fontId="23" fillId="0" borderId="10" xfId="0" applyFont="1" applyBorder="1"/>
    <xf numFmtId="44" fontId="23" fillId="0" borderId="10" xfId="0" applyNumberFormat="1" applyFont="1" applyBorder="1"/>
    <xf numFmtId="0" fontId="8" fillId="0" borderId="14" xfId="0" applyFont="1" applyBorder="1" applyAlignment="1">
      <alignment vertical="center" wrapText="1"/>
    </xf>
    <xf numFmtId="0" fontId="23" fillId="0" borderId="11" xfId="0" applyFont="1" applyBorder="1" applyAlignment="1">
      <alignment horizontal="center"/>
    </xf>
    <xf numFmtId="0" fontId="23" fillId="0" borderId="4" xfId="0" applyFont="1" applyBorder="1"/>
    <xf numFmtId="44" fontId="23" fillId="0" borderId="4" xfId="0" applyNumberFormat="1" applyFont="1" applyBorder="1"/>
    <xf numFmtId="0" fontId="8" fillId="0" borderId="12" xfId="0" applyFont="1" applyBorder="1" applyAlignment="1">
      <alignment vertical="center" wrapText="1"/>
    </xf>
    <xf numFmtId="0" fontId="23" fillId="0" borderId="43" xfId="0" applyFont="1" applyBorder="1" applyAlignment="1">
      <alignment horizontal="center"/>
    </xf>
    <xf numFmtId="0" fontId="23" fillId="0" borderId="41" xfId="0" applyFont="1" applyBorder="1"/>
    <xf numFmtId="44" fontId="23" fillId="0" borderId="41" xfId="0" applyNumberFormat="1" applyFont="1" applyBorder="1"/>
    <xf numFmtId="0" fontId="8" fillId="0" borderId="37" xfId="0" applyFont="1" applyBorder="1" applyAlignment="1">
      <alignment vertical="center" wrapText="1"/>
    </xf>
    <xf numFmtId="0" fontId="27" fillId="0" borderId="0" xfId="0" applyFont="1" applyAlignment="1">
      <alignment horizontal="left"/>
    </xf>
    <xf numFmtId="0" fontId="32" fillId="13" borderId="40"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25" fillId="14" borderId="38" xfId="1" applyFont="1" applyFill="1" applyBorder="1" applyAlignment="1">
      <alignment horizontal="center" vertical="center" wrapText="1"/>
    </xf>
    <xf numFmtId="0" fontId="33" fillId="14" borderId="16" xfId="1" applyFont="1" applyFill="1" applyBorder="1" applyAlignment="1">
      <alignment horizontal="center" vertical="center" wrapText="1"/>
    </xf>
    <xf numFmtId="0" fontId="34" fillId="13" borderId="40" xfId="0" applyFont="1" applyFill="1" applyBorder="1" applyAlignment="1">
      <alignment horizontal="center" vertical="center" wrapText="1"/>
    </xf>
    <xf numFmtId="44" fontId="33" fillId="14" borderId="16" xfId="1" applyNumberFormat="1" applyFont="1" applyFill="1" applyBorder="1" applyAlignment="1">
      <alignment horizontal="center" vertical="center" wrapText="1"/>
    </xf>
    <xf numFmtId="0" fontId="3" fillId="0" borderId="4" xfId="0" applyFont="1" applyBorder="1" applyAlignment="1">
      <alignment horizontal="left"/>
    </xf>
    <xf numFmtId="0" fontId="5" fillId="0" borderId="0" xfId="0" applyFont="1" applyAlignment="1">
      <alignment wrapText="1"/>
    </xf>
    <xf numFmtId="0" fontId="3" fillId="0" borderId="4" xfId="0" quotePrefix="1" applyFont="1" applyBorder="1" applyAlignment="1">
      <alignment horizontal="left"/>
    </xf>
    <xf numFmtId="0" fontId="8" fillId="0" borderId="0" xfId="0" applyFont="1" applyAlignment="1">
      <alignment horizontal="center"/>
    </xf>
    <xf numFmtId="0" fontId="3" fillId="0" borderId="4" xfId="0" applyFont="1" applyBorder="1" applyAlignment="1">
      <alignment horizontal="left" wrapText="1"/>
    </xf>
    <xf numFmtId="0" fontId="10" fillId="49" borderId="4" xfId="3" applyFont="1" applyFill="1" applyBorder="1" applyAlignment="1"/>
    <xf numFmtId="0" fontId="70" fillId="0" borderId="0" xfId="0" applyFont="1" applyAlignment="1">
      <alignment wrapText="1"/>
    </xf>
    <xf numFmtId="0" fontId="77" fillId="0" borderId="0" xfId="0" applyFont="1"/>
    <xf numFmtId="0" fontId="11" fillId="0" borderId="4" xfId="0" applyFont="1" applyBorder="1" applyAlignment="1">
      <alignment horizontal="left"/>
    </xf>
    <xf numFmtId="0" fontId="11" fillId="0" borderId="4" xfId="0" applyFont="1" applyBorder="1" applyAlignment="1">
      <alignment horizontal="center"/>
    </xf>
    <xf numFmtId="0" fontId="72" fillId="0" borderId="4" xfId="2" applyFont="1" applyFill="1" applyBorder="1" applyAlignment="1">
      <alignment horizontal="left"/>
    </xf>
    <xf numFmtId="0" fontId="11" fillId="0" borderId="0" xfId="0" applyFont="1" applyAlignment="1">
      <alignment wrapText="1"/>
    </xf>
    <xf numFmtId="0" fontId="70" fillId="0" borderId="4" xfId="0" applyFont="1" applyBorder="1"/>
    <xf numFmtId="0" fontId="77" fillId="0" borderId="0" xfId="0" applyFont="1" applyAlignment="1">
      <alignment wrapText="1"/>
    </xf>
    <xf numFmtId="0" fontId="11" fillId="0" borderId="0" xfId="0" applyFont="1" applyAlignment="1">
      <alignment horizontal="center" wrapText="1"/>
    </xf>
    <xf numFmtId="0" fontId="70" fillId="16" borderId="4" xfId="0" applyFont="1" applyFill="1" applyBorder="1" applyAlignment="1">
      <alignment horizontal="left" wrapText="1"/>
    </xf>
    <xf numFmtId="0" fontId="67" fillId="48" borderId="0" xfId="0" applyFont="1" applyFill="1" applyAlignment="1">
      <alignment vertical="top"/>
    </xf>
    <xf numFmtId="0" fontId="0" fillId="48" borderId="0" xfId="0" applyFill="1"/>
    <xf numFmtId="0" fontId="20" fillId="0" borderId="0" xfId="0" applyFont="1"/>
    <xf numFmtId="0" fontId="67" fillId="0" borderId="4" xfId="0" applyFont="1" applyBorder="1" applyAlignment="1">
      <alignment vertical="top" wrapText="1"/>
    </xf>
    <xf numFmtId="0" fontId="69" fillId="50" borderId="4" xfId="0" applyFont="1" applyFill="1" applyBorder="1" applyAlignment="1">
      <alignment horizontal="left" vertical="top" wrapText="1"/>
    </xf>
    <xf numFmtId="8" fontId="69" fillId="50" borderId="4" xfId="0" applyNumberFormat="1" applyFont="1" applyFill="1" applyBorder="1" applyAlignment="1">
      <alignment horizontal="left" vertical="top" wrapText="1"/>
    </xf>
    <xf numFmtId="0" fontId="67" fillId="0" borderId="4" xfId="0" applyFont="1" applyBorder="1" applyAlignment="1">
      <alignment horizontal="left" vertical="top" wrapText="1"/>
    </xf>
    <xf numFmtId="0" fontId="20" fillId="48" borderId="0" xfId="0" applyFont="1" applyFill="1"/>
    <xf numFmtId="0" fontId="70" fillId="16" borderId="4" xfId="0" applyFont="1" applyFill="1" applyBorder="1" applyAlignment="1">
      <alignment horizontal="center" wrapText="1"/>
    </xf>
    <xf numFmtId="0" fontId="66" fillId="16" borderId="4" xfId="0" applyFont="1" applyFill="1" applyBorder="1" applyAlignment="1">
      <alignment horizontal="left" vertical="top" wrapText="1"/>
    </xf>
    <xf numFmtId="0" fontId="68" fillId="16" borderId="4" xfId="0" applyFont="1" applyFill="1" applyBorder="1" applyAlignment="1">
      <alignment horizontal="left" vertical="top" wrapText="1"/>
    </xf>
    <xf numFmtId="0" fontId="71" fillId="0" borderId="4" xfId="1" applyFont="1" applyBorder="1" applyAlignment="1">
      <alignment horizontal="left" wrapText="1"/>
    </xf>
    <xf numFmtId="167" fontId="71" fillId="0" borderId="4" xfId="1" applyNumberFormat="1" applyFont="1" applyBorder="1" applyAlignment="1">
      <alignment horizontal="left"/>
    </xf>
    <xf numFmtId="0" fontId="71" fillId="0" borderId="9" xfId="0" applyFont="1" applyBorder="1" applyAlignment="1">
      <alignment horizontal="left"/>
    </xf>
    <xf numFmtId="0" fontId="71" fillId="0" borderId="4" xfId="1" applyFont="1" applyBorder="1" applyAlignment="1">
      <alignment horizontal="left"/>
    </xf>
    <xf numFmtId="0" fontId="71" fillId="0" borderId="4" xfId="0" applyFont="1" applyBorder="1" applyAlignment="1">
      <alignment horizontal="left" wrapText="1"/>
    </xf>
    <xf numFmtId="44" fontId="72" fillId="0" borderId="4" xfId="2" applyNumberFormat="1" applyFont="1" applyFill="1" applyBorder="1" applyAlignment="1">
      <alignment horizontal="left"/>
    </xf>
    <xf numFmtId="0" fontId="75" fillId="0" borderId="9" xfId="0" applyFont="1" applyBorder="1" applyAlignment="1">
      <alignment horizontal="left"/>
    </xf>
    <xf numFmtId="44" fontId="71" fillId="0" borderId="9" xfId="0" applyNumberFormat="1" applyFont="1" applyBorder="1" applyAlignment="1">
      <alignment horizontal="left"/>
    </xf>
    <xf numFmtId="167" fontId="71" fillId="0" borderId="4" xfId="0" applyNumberFormat="1" applyFont="1" applyBorder="1" applyAlignment="1">
      <alignment horizontal="left"/>
    </xf>
    <xf numFmtId="167" fontId="76" fillId="0" borderId="4" xfId="3" applyNumberFormat="1" applyFont="1" applyBorder="1" applyAlignment="1">
      <alignment horizontal="left"/>
    </xf>
    <xf numFmtId="8" fontId="71" fillId="0" borderId="4" xfId="0" applyNumberFormat="1" applyFont="1" applyBorder="1" applyAlignment="1">
      <alignment horizontal="left"/>
    </xf>
    <xf numFmtId="8" fontId="11" fillId="0" borderId="4" xfId="0" applyNumberFormat="1" applyFont="1" applyBorder="1" applyAlignment="1">
      <alignment horizontal="left"/>
    </xf>
    <xf numFmtId="10" fontId="11" fillId="0" borderId="4" xfId="0" applyNumberFormat="1" applyFont="1" applyBorder="1" applyAlignment="1">
      <alignment horizontal="left"/>
    </xf>
    <xf numFmtId="8" fontId="11" fillId="0" borderId="10" xfId="0" applyNumberFormat="1" applyFont="1" applyBorder="1" applyAlignment="1">
      <alignment horizontal="left"/>
    </xf>
    <xf numFmtId="0" fontId="71" fillId="0" borderId="0" xfId="0" applyFont="1" applyAlignment="1">
      <alignment horizontal="left"/>
    </xf>
    <xf numFmtId="0" fontId="71" fillId="0" borderId="8" xfId="0" applyFont="1" applyBorder="1" applyAlignment="1">
      <alignment horizontal="left" wrapText="1"/>
    </xf>
    <xf numFmtId="167" fontId="71" fillId="0" borderId="4" xfId="864" applyNumberFormat="1" applyFont="1" applyBorder="1" applyAlignment="1">
      <alignment horizontal="left"/>
    </xf>
    <xf numFmtId="0" fontId="71" fillId="0" borderId="44" xfId="0" applyFont="1" applyBorder="1" applyAlignment="1">
      <alignment horizontal="left"/>
    </xf>
    <xf numFmtId="167" fontId="71" fillId="0" borderId="4" xfId="4" applyNumberFormat="1" applyFont="1" applyBorder="1" applyAlignment="1">
      <alignment horizontal="left"/>
    </xf>
    <xf numFmtId="0" fontId="71" fillId="0" borderId="4" xfId="0" applyFont="1" applyBorder="1" applyAlignment="1">
      <alignment horizontal="left" vertical="center" wrapText="1"/>
    </xf>
    <xf numFmtId="167" fontId="72" fillId="0" borderId="4" xfId="2" applyNumberFormat="1" applyFont="1" applyFill="1" applyBorder="1" applyAlignment="1">
      <alignment horizontal="left"/>
    </xf>
    <xf numFmtId="0" fontId="11" fillId="0" borderId="9" xfId="0" applyFont="1" applyBorder="1" applyAlignment="1">
      <alignment horizontal="left"/>
    </xf>
    <xf numFmtId="44" fontId="11" fillId="0" borderId="9" xfId="0" applyNumberFormat="1" applyFont="1" applyBorder="1" applyAlignment="1">
      <alignment horizontal="left"/>
    </xf>
    <xf numFmtId="0" fontId="78" fillId="0" borderId="9" xfId="0" applyFont="1" applyBorder="1" applyAlignment="1">
      <alignment horizontal="left"/>
    </xf>
    <xf numFmtId="0" fontId="79" fillId="0" borderId="9" xfId="0" applyFont="1" applyBorder="1" applyAlignment="1">
      <alignment horizontal="left"/>
    </xf>
    <xf numFmtId="167" fontId="11" fillId="0" borderId="4" xfId="0" applyNumberFormat="1" applyFont="1" applyBorder="1" applyAlignment="1">
      <alignment horizontal="left"/>
    </xf>
    <xf numFmtId="8" fontId="75" fillId="0" borderId="4" xfId="0" applyNumberFormat="1" applyFont="1" applyBorder="1" applyAlignment="1">
      <alignment horizontal="left"/>
    </xf>
    <xf numFmtId="0" fontId="75" fillId="0" borderId="4" xfId="0" applyFont="1" applyBorder="1" applyAlignment="1">
      <alignment horizontal="left"/>
    </xf>
    <xf numFmtId="0" fontId="71" fillId="0" borderId="0" xfId="0" applyFont="1" applyAlignment="1">
      <alignment horizontal="left" wrapText="1"/>
    </xf>
    <xf numFmtId="167" fontId="71" fillId="0" borderId="0" xfId="0" applyNumberFormat="1" applyFont="1" applyAlignment="1">
      <alignment horizontal="left"/>
    </xf>
    <xf numFmtId="44" fontId="71" fillId="0" borderId="0" xfId="0" applyNumberFormat="1" applyFont="1" applyAlignment="1">
      <alignment horizontal="left"/>
    </xf>
    <xf numFmtId="44" fontId="71" fillId="0" borderId="4" xfId="0" applyNumberFormat="1" applyFont="1" applyBorder="1" applyAlignment="1">
      <alignment horizontal="left"/>
    </xf>
    <xf numFmtId="0" fontId="71" fillId="0" borderId="10" xfId="0" applyFont="1" applyBorder="1" applyAlignment="1">
      <alignment horizontal="left" wrapText="1"/>
    </xf>
    <xf numFmtId="49" fontId="3" fillId="0" borderId="15" xfId="0" applyNumberFormat="1" applyFont="1" applyBorder="1" applyAlignment="1">
      <alignment horizontal="center"/>
    </xf>
    <xf numFmtId="49" fontId="3" fillId="0" borderId="18" xfId="0" applyNumberFormat="1" applyFont="1" applyBorder="1" applyAlignment="1">
      <alignment horizontal="center"/>
    </xf>
    <xf numFmtId="49" fontId="3" fillId="0" borderId="16" xfId="0" applyNumberFormat="1" applyFont="1" applyBorder="1" applyAlignment="1">
      <alignment horizontal="center"/>
    </xf>
    <xf numFmtId="49" fontId="3" fillId="0" borderId="17" xfId="0" applyNumberFormat="1" applyFont="1" applyBorder="1" applyAlignment="1">
      <alignment horizontal="center"/>
    </xf>
    <xf numFmtId="49" fontId="3" fillId="0" borderId="0" xfId="0" applyNumberFormat="1" applyFont="1" applyAlignment="1">
      <alignment horizontal="center"/>
    </xf>
    <xf numFmtId="0" fontId="28" fillId="0" borderId="42" xfId="0" applyFont="1" applyBorder="1" applyAlignment="1">
      <alignment horizontal="center" vertical="center"/>
    </xf>
    <xf numFmtId="0" fontId="29" fillId="0" borderId="39" xfId="0" applyFont="1" applyBorder="1" applyAlignment="1">
      <alignment horizontal="center"/>
    </xf>
    <xf numFmtId="0" fontId="30" fillId="15" borderId="38"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40" xfId="0" applyFont="1" applyFill="1" applyBorder="1" applyAlignment="1">
      <alignment horizontal="center" vertical="center"/>
    </xf>
    <xf numFmtId="0" fontId="23" fillId="4" borderId="38" xfId="0" applyFont="1" applyFill="1" applyBorder="1" applyAlignment="1">
      <alignment horizontal="center"/>
    </xf>
    <xf numFmtId="0" fontId="23" fillId="4" borderId="39" xfId="0" applyFont="1" applyFill="1" applyBorder="1" applyAlignment="1">
      <alignment horizontal="center"/>
    </xf>
    <xf numFmtId="0" fontId="23" fillId="4" borderId="40" xfId="0" applyFont="1" applyFill="1" applyBorder="1" applyAlignment="1">
      <alignment horizontal="center"/>
    </xf>
    <xf numFmtId="0" fontId="34" fillId="16" borderId="8" xfId="1" applyFont="1" applyFill="1" applyBorder="1" applyAlignment="1">
      <alignment horizontal="left" wrapText="1"/>
    </xf>
    <xf numFmtId="167" fontId="34" fillId="16" borderId="4" xfId="1" applyNumberFormat="1" applyFont="1" applyFill="1" applyBorder="1" applyAlignment="1">
      <alignment horizontal="left" wrapText="1"/>
    </xf>
    <xf numFmtId="44" fontId="34" fillId="16" borderId="9" xfId="1" applyNumberFormat="1" applyFont="1" applyFill="1" applyBorder="1" applyAlignment="1">
      <alignment horizontal="left" wrapText="1"/>
    </xf>
    <xf numFmtId="44" fontId="34" fillId="16" borderId="4" xfId="1" applyNumberFormat="1" applyFont="1" applyFill="1" applyBorder="1" applyAlignment="1">
      <alignment horizontal="left" wrapText="1"/>
    </xf>
  </cellXfs>
  <cellStyles count="879">
    <cellStyle name="20% - Accent1" xfId="28" builtinId="30" customBuiltin="1"/>
    <cellStyle name="20% - Accent1 10" xfId="724" xr:uid="{00000000-0005-0000-0000-000001000000}"/>
    <cellStyle name="20% - Accent1 2" xfId="65" xr:uid="{00000000-0005-0000-0000-000002000000}"/>
    <cellStyle name="20% - Accent1 2 2" xfId="125" xr:uid="{00000000-0005-0000-0000-000003000000}"/>
    <cellStyle name="20% - Accent1 2 2 2" xfId="321" xr:uid="{00000000-0005-0000-0000-000004000000}"/>
    <cellStyle name="20% - Accent1 2 2 3" xfId="432" xr:uid="{00000000-0005-0000-0000-000005000000}"/>
    <cellStyle name="20% - Accent1 2 2 4" xfId="551" xr:uid="{00000000-0005-0000-0000-000006000000}"/>
    <cellStyle name="20% - Accent1 2 2 5" xfId="670" xr:uid="{00000000-0005-0000-0000-000007000000}"/>
    <cellStyle name="20% - Accent1 2 2 6" xfId="799" xr:uid="{00000000-0005-0000-0000-000008000000}"/>
    <cellStyle name="20% - Accent1 2 3" xfId="267" xr:uid="{00000000-0005-0000-0000-000009000000}"/>
    <cellStyle name="20% - Accent1 2 4" xfId="376" xr:uid="{00000000-0005-0000-0000-00000A000000}"/>
    <cellStyle name="20% - Accent1 2 5" xfId="493" xr:uid="{00000000-0005-0000-0000-00000B000000}"/>
    <cellStyle name="20% - Accent1 2 6" xfId="612" xr:uid="{00000000-0005-0000-0000-00000C000000}"/>
    <cellStyle name="20% - Accent1 2 7" xfId="741" xr:uid="{00000000-0005-0000-0000-00000D000000}"/>
    <cellStyle name="20% - Accent1 3" xfId="77" xr:uid="{00000000-0005-0000-0000-00000E000000}"/>
    <cellStyle name="20% - Accent1 3 2" xfId="137" xr:uid="{00000000-0005-0000-0000-00000F000000}"/>
    <cellStyle name="20% - Accent1 3 2 2" xfId="333" xr:uid="{00000000-0005-0000-0000-000010000000}"/>
    <cellStyle name="20% - Accent1 3 2 3" xfId="444" xr:uid="{00000000-0005-0000-0000-000011000000}"/>
    <cellStyle name="20% - Accent1 3 2 4" xfId="563" xr:uid="{00000000-0005-0000-0000-000012000000}"/>
    <cellStyle name="20% - Accent1 3 2 5" xfId="682" xr:uid="{00000000-0005-0000-0000-000013000000}"/>
    <cellStyle name="20% - Accent1 3 2 6" xfId="811" xr:uid="{00000000-0005-0000-0000-000014000000}"/>
    <cellStyle name="20% - Accent1 3 3" xfId="279" xr:uid="{00000000-0005-0000-0000-000015000000}"/>
    <cellStyle name="20% - Accent1 3 4" xfId="388" xr:uid="{00000000-0005-0000-0000-000016000000}"/>
    <cellStyle name="20% - Accent1 3 5" xfId="505" xr:uid="{00000000-0005-0000-0000-000017000000}"/>
    <cellStyle name="20% - Accent1 3 6" xfId="624" xr:uid="{00000000-0005-0000-0000-000018000000}"/>
    <cellStyle name="20% - Accent1 3 7" xfId="753" xr:uid="{00000000-0005-0000-0000-000019000000}"/>
    <cellStyle name="20% - Accent1 4" xfId="95" xr:uid="{00000000-0005-0000-0000-00001A000000}"/>
    <cellStyle name="20% - Accent1 4 2" xfId="154" xr:uid="{00000000-0005-0000-0000-00001B000000}"/>
    <cellStyle name="20% - Accent1 4 2 2" xfId="348" xr:uid="{00000000-0005-0000-0000-00001C000000}"/>
    <cellStyle name="20% - Accent1 4 2 3" xfId="461" xr:uid="{00000000-0005-0000-0000-00001D000000}"/>
    <cellStyle name="20% - Accent1 4 2 4" xfId="580" xr:uid="{00000000-0005-0000-0000-00001E000000}"/>
    <cellStyle name="20% - Accent1 4 2 5" xfId="699" xr:uid="{00000000-0005-0000-0000-00001F000000}"/>
    <cellStyle name="20% - Accent1 4 2 6" xfId="828" xr:uid="{00000000-0005-0000-0000-000020000000}"/>
    <cellStyle name="20% - Accent1 4 3" xfId="294" xr:uid="{00000000-0005-0000-0000-000021000000}"/>
    <cellStyle name="20% - Accent1 4 4" xfId="403" xr:uid="{00000000-0005-0000-0000-000022000000}"/>
    <cellStyle name="20% - Accent1 4 5" xfId="522" xr:uid="{00000000-0005-0000-0000-000023000000}"/>
    <cellStyle name="20% - Accent1 4 6" xfId="641" xr:uid="{00000000-0005-0000-0000-000024000000}"/>
    <cellStyle name="20% - Accent1 4 7" xfId="770" xr:uid="{00000000-0005-0000-0000-000025000000}"/>
    <cellStyle name="20% - Accent1 5" xfId="107" xr:uid="{00000000-0005-0000-0000-000026000000}"/>
    <cellStyle name="20% - Accent1 5 2" xfId="306" xr:uid="{00000000-0005-0000-0000-000027000000}"/>
    <cellStyle name="20% - Accent1 5 3" xfId="415" xr:uid="{00000000-0005-0000-0000-000028000000}"/>
    <cellStyle name="20% - Accent1 5 4" xfId="534" xr:uid="{00000000-0005-0000-0000-000029000000}"/>
    <cellStyle name="20% - Accent1 5 5" xfId="653" xr:uid="{00000000-0005-0000-0000-00002A000000}"/>
    <cellStyle name="20% - Accent1 5 6" xfId="782" xr:uid="{00000000-0005-0000-0000-00002B000000}"/>
    <cellStyle name="20% - Accent1 6" xfId="252" xr:uid="{00000000-0005-0000-0000-00002C000000}"/>
    <cellStyle name="20% - Accent1 7" xfId="361" xr:uid="{00000000-0005-0000-0000-00002D000000}"/>
    <cellStyle name="20% - Accent1 8" xfId="475" xr:uid="{00000000-0005-0000-0000-00002E000000}"/>
    <cellStyle name="20% - Accent1 9" xfId="595" xr:uid="{00000000-0005-0000-0000-00002F000000}"/>
    <cellStyle name="20% - Accent2" xfId="31" builtinId="34" customBuiltin="1"/>
    <cellStyle name="20% - Accent2 10" xfId="726" xr:uid="{00000000-0005-0000-0000-000031000000}"/>
    <cellStyle name="20% - Accent2 2" xfId="67" xr:uid="{00000000-0005-0000-0000-000032000000}"/>
    <cellStyle name="20% - Accent2 2 2" xfId="127" xr:uid="{00000000-0005-0000-0000-000033000000}"/>
    <cellStyle name="20% - Accent2 2 2 2" xfId="323" xr:uid="{00000000-0005-0000-0000-000034000000}"/>
    <cellStyle name="20% - Accent2 2 2 3" xfId="434" xr:uid="{00000000-0005-0000-0000-000035000000}"/>
    <cellStyle name="20% - Accent2 2 2 4" xfId="553" xr:uid="{00000000-0005-0000-0000-000036000000}"/>
    <cellStyle name="20% - Accent2 2 2 5" xfId="672" xr:uid="{00000000-0005-0000-0000-000037000000}"/>
    <cellStyle name="20% - Accent2 2 2 6" xfId="801" xr:uid="{00000000-0005-0000-0000-000038000000}"/>
    <cellStyle name="20% - Accent2 2 3" xfId="269" xr:uid="{00000000-0005-0000-0000-000039000000}"/>
    <cellStyle name="20% - Accent2 2 4" xfId="378" xr:uid="{00000000-0005-0000-0000-00003A000000}"/>
    <cellStyle name="20% - Accent2 2 5" xfId="495" xr:uid="{00000000-0005-0000-0000-00003B000000}"/>
    <cellStyle name="20% - Accent2 2 6" xfId="614" xr:uid="{00000000-0005-0000-0000-00003C000000}"/>
    <cellStyle name="20% - Accent2 2 7" xfId="743" xr:uid="{00000000-0005-0000-0000-00003D000000}"/>
    <cellStyle name="20% - Accent2 3" xfId="78" xr:uid="{00000000-0005-0000-0000-00003E000000}"/>
    <cellStyle name="20% - Accent2 3 2" xfId="138" xr:uid="{00000000-0005-0000-0000-00003F000000}"/>
    <cellStyle name="20% - Accent2 3 2 2" xfId="334" xr:uid="{00000000-0005-0000-0000-000040000000}"/>
    <cellStyle name="20% - Accent2 3 2 3" xfId="445" xr:uid="{00000000-0005-0000-0000-000041000000}"/>
    <cellStyle name="20% - Accent2 3 2 4" xfId="564" xr:uid="{00000000-0005-0000-0000-000042000000}"/>
    <cellStyle name="20% - Accent2 3 2 5" xfId="683" xr:uid="{00000000-0005-0000-0000-000043000000}"/>
    <cellStyle name="20% - Accent2 3 2 6" xfId="812" xr:uid="{00000000-0005-0000-0000-000044000000}"/>
    <cellStyle name="20% - Accent2 3 3" xfId="280" xr:uid="{00000000-0005-0000-0000-000045000000}"/>
    <cellStyle name="20% - Accent2 3 4" xfId="389" xr:uid="{00000000-0005-0000-0000-000046000000}"/>
    <cellStyle name="20% - Accent2 3 5" xfId="506" xr:uid="{00000000-0005-0000-0000-000047000000}"/>
    <cellStyle name="20% - Accent2 3 6" xfId="625" xr:uid="{00000000-0005-0000-0000-000048000000}"/>
    <cellStyle name="20% - Accent2 3 7" xfId="754" xr:uid="{00000000-0005-0000-0000-000049000000}"/>
    <cellStyle name="20% - Accent2 4" xfId="97" xr:uid="{00000000-0005-0000-0000-00004A000000}"/>
    <cellStyle name="20% - Accent2 4 2" xfId="156" xr:uid="{00000000-0005-0000-0000-00004B000000}"/>
    <cellStyle name="20% - Accent2 4 2 2" xfId="350" xr:uid="{00000000-0005-0000-0000-00004C000000}"/>
    <cellStyle name="20% - Accent2 4 2 3" xfId="463" xr:uid="{00000000-0005-0000-0000-00004D000000}"/>
    <cellStyle name="20% - Accent2 4 2 4" xfId="582" xr:uid="{00000000-0005-0000-0000-00004E000000}"/>
    <cellStyle name="20% - Accent2 4 2 5" xfId="701" xr:uid="{00000000-0005-0000-0000-00004F000000}"/>
    <cellStyle name="20% - Accent2 4 2 6" xfId="830" xr:uid="{00000000-0005-0000-0000-000050000000}"/>
    <cellStyle name="20% - Accent2 4 3" xfId="296" xr:uid="{00000000-0005-0000-0000-000051000000}"/>
    <cellStyle name="20% - Accent2 4 4" xfId="405" xr:uid="{00000000-0005-0000-0000-000052000000}"/>
    <cellStyle name="20% - Accent2 4 5" xfId="524" xr:uid="{00000000-0005-0000-0000-000053000000}"/>
    <cellStyle name="20% - Accent2 4 6" xfId="643" xr:uid="{00000000-0005-0000-0000-000054000000}"/>
    <cellStyle name="20% - Accent2 4 7" xfId="772" xr:uid="{00000000-0005-0000-0000-000055000000}"/>
    <cellStyle name="20% - Accent2 5" xfId="109" xr:uid="{00000000-0005-0000-0000-000056000000}"/>
    <cellStyle name="20% - Accent2 5 2" xfId="308" xr:uid="{00000000-0005-0000-0000-000057000000}"/>
    <cellStyle name="20% - Accent2 5 3" xfId="417" xr:uid="{00000000-0005-0000-0000-000058000000}"/>
    <cellStyle name="20% - Accent2 5 4" xfId="536" xr:uid="{00000000-0005-0000-0000-000059000000}"/>
    <cellStyle name="20% - Accent2 5 5" xfId="655" xr:uid="{00000000-0005-0000-0000-00005A000000}"/>
    <cellStyle name="20% - Accent2 5 6" xfId="784" xr:uid="{00000000-0005-0000-0000-00005B000000}"/>
    <cellStyle name="20% - Accent2 6" xfId="254" xr:uid="{00000000-0005-0000-0000-00005C000000}"/>
    <cellStyle name="20% - Accent2 7" xfId="363" xr:uid="{00000000-0005-0000-0000-00005D000000}"/>
    <cellStyle name="20% - Accent2 8" xfId="477" xr:uid="{00000000-0005-0000-0000-00005E000000}"/>
    <cellStyle name="20% - Accent2 9" xfId="597" xr:uid="{00000000-0005-0000-0000-00005F000000}"/>
    <cellStyle name="20% - Accent3" xfId="34" builtinId="38" customBuiltin="1"/>
    <cellStyle name="20% - Accent3 10" xfId="728" xr:uid="{00000000-0005-0000-0000-000061000000}"/>
    <cellStyle name="20% - Accent3 2" xfId="69" xr:uid="{00000000-0005-0000-0000-000062000000}"/>
    <cellStyle name="20% - Accent3 2 2" xfId="129" xr:uid="{00000000-0005-0000-0000-000063000000}"/>
    <cellStyle name="20% - Accent3 2 2 2" xfId="325" xr:uid="{00000000-0005-0000-0000-000064000000}"/>
    <cellStyle name="20% - Accent3 2 2 3" xfId="436" xr:uid="{00000000-0005-0000-0000-000065000000}"/>
    <cellStyle name="20% - Accent3 2 2 4" xfId="555" xr:uid="{00000000-0005-0000-0000-000066000000}"/>
    <cellStyle name="20% - Accent3 2 2 5" xfId="674" xr:uid="{00000000-0005-0000-0000-000067000000}"/>
    <cellStyle name="20% - Accent3 2 2 6" xfId="803" xr:uid="{00000000-0005-0000-0000-000068000000}"/>
    <cellStyle name="20% - Accent3 2 3" xfId="271" xr:uid="{00000000-0005-0000-0000-000069000000}"/>
    <cellStyle name="20% - Accent3 2 4" xfId="380" xr:uid="{00000000-0005-0000-0000-00006A000000}"/>
    <cellStyle name="20% - Accent3 2 5" xfId="497" xr:uid="{00000000-0005-0000-0000-00006B000000}"/>
    <cellStyle name="20% - Accent3 2 6" xfId="616" xr:uid="{00000000-0005-0000-0000-00006C000000}"/>
    <cellStyle name="20% - Accent3 2 7" xfId="745" xr:uid="{00000000-0005-0000-0000-00006D000000}"/>
    <cellStyle name="20% - Accent3 3" xfId="79" xr:uid="{00000000-0005-0000-0000-00006E000000}"/>
    <cellStyle name="20% - Accent3 3 2" xfId="139" xr:uid="{00000000-0005-0000-0000-00006F000000}"/>
    <cellStyle name="20% - Accent3 3 2 2" xfId="335" xr:uid="{00000000-0005-0000-0000-000070000000}"/>
    <cellStyle name="20% - Accent3 3 2 3" xfId="446" xr:uid="{00000000-0005-0000-0000-000071000000}"/>
    <cellStyle name="20% - Accent3 3 2 4" xfId="565" xr:uid="{00000000-0005-0000-0000-000072000000}"/>
    <cellStyle name="20% - Accent3 3 2 5" xfId="684" xr:uid="{00000000-0005-0000-0000-000073000000}"/>
    <cellStyle name="20% - Accent3 3 2 6" xfId="813" xr:uid="{00000000-0005-0000-0000-000074000000}"/>
    <cellStyle name="20% - Accent3 3 3" xfId="281" xr:uid="{00000000-0005-0000-0000-000075000000}"/>
    <cellStyle name="20% - Accent3 3 4" xfId="390" xr:uid="{00000000-0005-0000-0000-000076000000}"/>
    <cellStyle name="20% - Accent3 3 5" xfId="507" xr:uid="{00000000-0005-0000-0000-000077000000}"/>
    <cellStyle name="20% - Accent3 3 6" xfId="626" xr:uid="{00000000-0005-0000-0000-000078000000}"/>
    <cellStyle name="20% - Accent3 3 7" xfId="755" xr:uid="{00000000-0005-0000-0000-000079000000}"/>
    <cellStyle name="20% - Accent3 4" xfId="99" xr:uid="{00000000-0005-0000-0000-00007A000000}"/>
    <cellStyle name="20% - Accent3 4 2" xfId="158" xr:uid="{00000000-0005-0000-0000-00007B000000}"/>
    <cellStyle name="20% - Accent3 4 2 2" xfId="352" xr:uid="{00000000-0005-0000-0000-00007C000000}"/>
    <cellStyle name="20% - Accent3 4 2 3" xfId="465" xr:uid="{00000000-0005-0000-0000-00007D000000}"/>
    <cellStyle name="20% - Accent3 4 2 4" xfId="584" xr:uid="{00000000-0005-0000-0000-00007E000000}"/>
    <cellStyle name="20% - Accent3 4 2 5" xfId="703" xr:uid="{00000000-0005-0000-0000-00007F000000}"/>
    <cellStyle name="20% - Accent3 4 2 6" xfId="832" xr:uid="{00000000-0005-0000-0000-000080000000}"/>
    <cellStyle name="20% - Accent3 4 3" xfId="298" xr:uid="{00000000-0005-0000-0000-000081000000}"/>
    <cellStyle name="20% - Accent3 4 4" xfId="407" xr:uid="{00000000-0005-0000-0000-000082000000}"/>
    <cellStyle name="20% - Accent3 4 5" xfId="526" xr:uid="{00000000-0005-0000-0000-000083000000}"/>
    <cellStyle name="20% - Accent3 4 6" xfId="645" xr:uid="{00000000-0005-0000-0000-000084000000}"/>
    <cellStyle name="20% - Accent3 4 7" xfId="774" xr:uid="{00000000-0005-0000-0000-000085000000}"/>
    <cellStyle name="20% - Accent3 5" xfId="111" xr:uid="{00000000-0005-0000-0000-000086000000}"/>
    <cellStyle name="20% - Accent3 5 2" xfId="310" xr:uid="{00000000-0005-0000-0000-000087000000}"/>
    <cellStyle name="20% - Accent3 5 3" xfId="419" xr:uid="{00000000-0005-0000-0000-000088000000}"/>
    <cellStyle name="20% - Accent3 5 4" xfId="538" xr:uid="{00000000-0005-0000-0000-000089000000}"/>
    <cellStyle name="20% - Accent3 5 5" xfId="657" xr:uid="{00000000-0005-0000-0000-00008A000000}"/>
    <cellStyle name="20% - Accent3 5 6" xfId="786" xr:uid="{00000000-0005-0000-0000-00008B000000}"/>
    <cellStyle name="20% - Accent3 6" xfId="256" xr:uid="{00000000-0005-0000-0000-00008C000000}"/>
    <cellStyle name="20% - Accent3 7" xfId="365" xr:uid="{00000000-0005-0000-0000-00008D000000}"/>
    <cellStyle name="20% - Accent3 8" xfId="479" xr:uid="{00000000-0005-0000-0000-00008E000000}"/>
    <cellStyle name="20% - Accent3 9" xfId="599" xr:uid="{00000000-0005-0000-0000-00008F000000}"/>
    <cellStyle name="20% - Accent4" xfId="37" builtinId="42" customBuiltin="1"/>
    <cellStyle name="20% - Accent4 10" xfId="730" xr:uid="{00000000-0005-0000-0000-000091000000}"/>
    <cellStyle name="20% - Accent4 2" xfId="71" xr:uid="{00000000-0005-0000-0000-000092000000}"/>
    <cellStyle name="20% - Accent4 2 2" xfId="131" xr:uid="{00000000-0005-0000-0000-000093000000}"/>
    <cellStyle name="20% - Accent4 2 2 2" xfId="327" xr:uid="{00000000-0005-0000-0000-000094000000}"/>
    <cellStyle name="20% - Accent4 2 2 3" xfId="438" xr:uid="{00000000-0005-0000-0000-000095000000}"/>
    <cellStyle name="20% - Accent4 2 2 4" xfId="557" xr:uid="{00000000-0005-0000-0000-000096000000}"/>
    <cellStyle name="20% - Accent4 2 2 5" xfId="676" xr:uid="{00000000-0005-0000-0000-000097000000}"/>
    <cellStyle name="20% - Accent4 2 2 6" xfId="805" xr:uid="{00000000-0005-0000-0000-000098000000}"/>
    <cellStyle name="20% - Accent4 2 3" xfId="273" xr:uid="{00000000-0005-0000-0000-000099000000}"/>
    <cellStyle name="20% - Accent4 2 4" xfId="382" xr:uid="{00000000-0005-0000-0000-00009A000000}"/>
    <cellStyle name="20% - Accent4 2 5" xfId="499" xr:uid="{00000000-0005-0000-0000-00009B000000}"/>
    <cellStyle name="20% - Accent4 2 6" xfId="618" xr:uid="{00000000-0005-0000-0000-00009C000000}"/>
    <cellStyle name="20% - Accent4 2 7" xfId="747" xr:uid="{00000000-0005-0000-0000-00009D000000}"/>
    <cellStyle name="20% - Accent4 3" xfId="80" xr:uid="{00000000-0005-0000-0000-00009E000000}"/>
    <cellStyle name="20% - Accent4 3 2" xfId="140" xr:uid="{00000000-0005-0000-0000-00009F000000}"/>
    <cellStyle name="20% - Accent4 3 2 2" xfId="336" xr:uid="{00000000-0005-0000-0000-0000A0000000}"/>
    <cellStyle name="20% - Accent4 3 2 3" xfId="447" xr:uid="{00000000-0005-0000-0000-0000A1000000}"/>
    <cellStyle name="20% - Accent4 3 2 4" xfId="566" xr:uid="{00000000-0005-0000-0000-0000A2000000}"/>
    <cellStyle name="20% - Accent4 3 2 5" xfId="685" xr:uid="{00000000-0005-0000-0000-0000A3000000}"/>
    <cellStyle name="20% - Accent4 3 2 6" xfId="814" xr:uid="{00000000-0005-0000-0000-0000A4000000}"/>
    <cellStyle name="20% - Accent4 3 3" xfId="282" xr:uid="{00000000-0005-0000-0000-0000A5000000}"/>
    <cellStyle name="20% - Accent4 3 4" xfId="391" xr:uid="{00000000-0005-0000-0000-0000A6000000}"/>
    <cellStyle name="20% - Accent4 3 5" xfId="508" xr:uid="{00000000-0005-0000-0000-0000A7000000}"/>
    <cellStyle name="20% - Accent4 3 6" xfId="627" xr:uid="{00000000-0005-0000-0000-0000A8000000}"/>
    <cellStyle name="20% - Accent4 3 7" xfId="756" xr:uid="{00000000-0005-0000-0000-0000A9000000}"/>
    <cellStyle name="20% - Accent4 4" xfId="101" xr:uid="{00000000-0005-0000-0000-0000AA000000}"/>
    <cellStyle name="20% - Accent4 4 2" xfId="160" xr:uid="{00000000-0005-0000-0000-0000AB000000}"/>
    <cellStyle name="20% - Accent4 4 2 2" xfId="354" xr:uid="{00000000-0005-0000-0000-0000AC000000}"/>
    <cellStyle name="20% - Accent4 4 2 3" xfId="467" xr:uid="{00000000-0005-0000-0000-0000AD000000}"/>
    <cellStyle name="20% - Accent4 4 2 4" xfId="586" xr:uid="{00000000-0005-0000-0000-0000AE000000}"/>
    <cellStyle name="20% - Accent4 4 2 5" xfId="705" xr:uid="{00000000-0005-0000-0000-0000AF000000}"/>
    <cellStyle name="20% - Accent4 4 2 6" xfId="834" xr:uid="{00000000-0005-0000-0000-0000B0000000}"/>
    <cellStyle name="20% - Accent4 4 3" xfId="300" xr:uid="{00000000-0005-0000-0000-0000B1000000}"/>
    <cellStyle name="20% - Accent4 4 4" xfId="409" xr:uid="{00000000-0005-0000-0000-0000B2000000}"/>
    <cellStyle name="20% - Accent4 4 5" xfId="528" xr:uid="{00000000-0005-0000-0000-0000B3000000}"/>
    <cellStyle name="20% - Accent4 4 6" xfId="647" xr:uid="{00000000-0005-0000-0000-0000B4000000}"/>
    <cellStyle name="20% - Accent4 4 7" xfId="776" xr:uid="{00000000-0005-0000-0000-0000B5000000}"/>
    <cellStyle name="20% - Accent4 5" xfId="113" xr:uid="{00000000-0005-0000-0000-0000B6000000}"/>
    <cellStyle name="20% - Accent4 5 2" xfId="312" xr:uid="{00000000-0005-0000-0000-0000B7000000}"/>
    <cellStyle name="20% - Accent4 5 3" xfId="421" xr:uid="{00000000-0005-0000-0000-0000B8000000}"/>
    <cellStyle name="20% - Accent4 5 4" xfId="540" xr:uid="{00000000-0005-0000-0000-0000B9000000}"/>
    <cellStyle name="20% - Accent4 5 5" xfId="659" xr:uid="{00000000-0005-0000-0000-0000BA000000}"/>
    <cellStyle name="20% - Accent4 5 6" xfId="788" xr:uid="{00000000-0005-0000-0000-0000BB000000}"/>
    <cellStyle name="20% - Accent4 6" xfId="258" xr:uid="{00000000-0005-0000-0000-0000BC000000}"/>
    <cellStyle name="20% - Accent4 7" xfId="367" xr:uid="{00000000-0005-0000-0000-0000BD000000}"/>
    <cellStyle name="20% - Accent4 8" xfId="481" xr:uid="{00000000-0005-0000-0000-0000BE000000}"/>
    <cellStyle name="20% - Accent4 9" xfId="601" xr:uid="{00000000-0005-0000-0000-0000BF000000}"/>
    <cellStyle name="20% - Accent5" xfId="40" builtinId="46" customBuiltin="1"/>
    <cellStyle name="20% - Accent5 10" xfId="732" xr:uid="{00000000-0005-0000-0000-0000C1000000}"/>
    <cellStyle name="20% - Accent5 2" xfId="73" xr:uid="{00000000-0005-0000-0000-0000C2000000}"/>
    <cellStyle name="20% - Accent5 2 2" xfId="133" xr:uid="{00000000-0005-0000-0000-0000C3000000}"/>
    <cellStyle name="20% - Accent5 2 2 2" xfId="329" xr:uid="{00000000-0005-0000-0000-0000C4000000}"/>
    <cellStyle name="20% - Accent5 2 2 3" xfId="440" xr:uid="{00000000-0005-0000-0000-0000C5000000}"/>
    <cellStyle name="20% - Accent5 2 2 4" xfId="559" xr:uid="{00000000-0005-0000-0000-0000C6000000}"/>
    <cellStyle name="20% - Accent5 2 2 5" xfId="678" xr:uid="{00000000-0005-0000-0000-0000C7000000}"/>
    <cellStyle name="20% - Accent5 2 2 6" xfId="807" xr:uid="{00000000-0005-0000-0000-0000C8000000}"/>
    <cellStyle name="20% - Accent5 2 3" xfId="275" xr:uid="{00000000-0005-0000-0000-0000C9000000}"/>
    <cellStyle name="20% - Accent5 2 4" xfId="384" xr:uid="{00000000-0005-0000-0000-0000CA000000}"/>
    <cellStyle name="20% - Accent5 2 5" xfId="501" xr:uid="{00000000-0005-0000-0000-0000CB000000}"/>
    <cellStyle name="20% - Accent5 2 6" xfId="620" xr:uid="{00000000-0005-0000-0000-0000CC000000}"/>
    <cellStyle name="20% - Accent5 2 7" xfId="749" xr:uid="{00000000-0005-0000-0000-0000CD000000}"/>
    <cellStyle name="20% - Accent5 3" xfId="81" xr:uid="{00000000-0005-0000-0000-0000CE000000}"/>
    <cellStyle name="20% - Accent5 3 2" xfId="141" xr:uid="{00000000-0005-0000-0000-0000CF000000}"/>
    <cellStyle name="20% - Accent5 3 2 2" xfId="337" xr:uid="{00000000-0005-0000-0000-0000D0000000}"/>
    <cellStyle name="20% - Accent5 3 2 3" xfId="448" xr:uid="{00000000-0005-0000-0000-0000D1000000}"/>
    <cellStyle name="20% - Accent5 3 2 4" xfId="567" xr:uid="{00000000-0005-0000-0000-0000D2000000}"/>
    <cellStyle name="20% - Accent5 3 2 5" xfId="686" xr:uid="{00000000-0005-0000-0000-0000D3000000}"/>
    <cellStyle name="20% - Accent5 3 2 6" xfId="815" xr:uid="{00000000-0005-0000-0000-0000D4000000}"/>
    <cellStyle name="20% - Accent5 3 3" xfId="283" xr:uid="{00000000-0005-0000-0000-0000D5000000}"/>
    <cellStyle name="20% - Accent5 3 4" xfId="392" xr:uid="{00000000-0005-0000-0000-0000D6000000}"/>
    <cellStyle name="20% - Accent5 3 5" xfId="509" xr:uid="{00000000-0005-0000-0000-0000D7000000}"/>
    <cellStyle name="20% - Accent5 3 6" xfId="628" xr:uid="{00000000-0005-0000-0000-0000D8000000}"/>
    <cellStyle name="20% - Accent5 3 7" xfId="757" xr:uid="{00000000-0005-0000-0000-0000D9000000}"/>
    <cellStyle name="20% - Accent5 4" xfId="103" xr:uid="{00000000-0005-0000-0000-0000DA000000}"/>
    <cellStyle name="20% - Accent5 4 2" xfId="162" xr:uid="{00000000-0005-0000-0000-0000DB000000}"/>
    <cellStyle name="20% - Accent5 4 2 2" xfId="356" xr:uid="{00000000-0005-0000-0000-0000DC000000}"/>
    <cellStyle name="20% - Accent5 4 2 3" xfId="469" xr:uid="{00000000-0005-0000-0000-0000DD000000}"/>
    <cellStyle name="20% - Accent5 4 2 4" xfId="588" xr:uid="{00000000-0005-0000-0000-0000DE000000}"/>
    <cellStyle name="20% - Accent5 4 2 5" xfId="707" xr:uid="{00000000-0005-0000-0000-0000DF000000}"/>
    <cellStyle name="20% - Accent5 4 2 6" xfId="836" xr:uid="{00000000-0005-0000-0000-0000E0000000}"/>
    <cellStyle name="20% - Accent5 4 3" xfId="302" xr:uid="{00000000-0005-0000-0000-0000E1000000}"/>
    <cellStyle name="20% - Accent5 4 4" xfId="411" xr:uid="{00000000-0005-0000-0000-0000E2000000}"/>
    <cellStyle name="20% - Accent5 4 5" xfId="530" xr:uid="{00000000-0005-0000-0000-0000E3000000}"/>
    <cellStyle name="20% - Accent5 4 6" xfId="649" xr:uid="{00000000-0005-0000-0000-0000E4000000}"/>
    <cellStyle name="20% - Accent5 4 7" xfId="778" xr:uid="{00000000-0005-0000-0000-0000E5000000}"/>
    <cellStyle name="20% - Accent5 5" xfId="115" xr:uid="{00000000-0005-0000-0000-0000E6000000}"/>
    <cellStyle name="20% - Accent5 5 2" xfId="314" xr:uid="{00000000-0005-0000-0000-0000E7000000}"/>
    <cellStyle name="20% - Accent5 5 3" xfId="423" xr:uid="{00000000-0005-0000-0000-0000E8000000}"/>
    <cellStyle name="20% - Accent5 5 4" xfId="542" xr:uid="{00000000-0005-0000-0000-0000E9000000}"/>
    <cellStyle name="20% - Accent5 5 5" xfId="661" xr:uid="{00000000-0005-0000-0000-0000EA000000}"/>
    <cellStyle name="20% - Accent5 5 6" xfId="790" xr:uid="{00000000-0005-0000-0000-0000EB000000}"/>
    <cellStyle name="20% - Accent5 6" xfId="260" xr:uid="{00000000-0005-0000-0000-0000EC000000}"/>
    <cellStyle name="20% - Accent5 7" xfId="369" xr:uid="{00000000-0005-0000-0000-0000ED000000}"/>
    <cellStyle name="20% - Accent5 8" xfId="483" xr:uid="{00000000-0005-0000-0000-0000EE000000}"/>
    <cellStyle name="20% - Accent5 9" xfId="603" xr:uid="{00000000-0005-0000-0000-0000EF000000}"/>
    <cellStyle name="20% - Accent6" xfId="43" builtinId="50" customBuiltin="1"/>
    <cellStyle name="20% - Accent6 10" xfId="734" xr:uid="{00000000-0005-0000-0000-0000F1000000}"/>
    <cellStyle name="20% - Accent6 2" xfId="75" xr:uid="{00000000-0005-0000-0000-0000F2000000}"/>
    <cellStyle name="20% - Accent6 2 2" xfId="135" xr:uid="{00000000-0005-0000-0000-0000F3000000}"/>
    <cellStyle name="20% - Accent6 2 2 2" xfId="331" xr:uid="{00000000-0005-0000-0000-0000F4000000}"/>
    <cellStyle name="20% - Accent6 2 2 3" xfId="442" xr:uid="{00000000-0005-0000-0000-0000F5000000}"/>
    <cellStyle name="20% - Accent6 2 2 4" xfId="561" xr:uid="{00000000-0005-0000-0000-0000F6000000}"/>
    <cellStyle name="20% - Accent6 2 2 5" xfId="680" xr:uid="{00000000-0005-0000-0000-0000F7000000}"/>
    <cellStyle name="20% - Accent6 2 2 6" xfId="809" xr:uid="{00000000-0005-0000-0000-0000F8000000}"/>
    <cellStyle name="20% - Accent6 2 3" xfId="277" xr:uid="{00000000-0005-0000-0000-0000F9000000}"/>
    <cellStyle name="20% - Accent6 2 4" xfId="386" xr:uid="{00000000-0005-0000-0000-0000FA000000}"/>
    <cellStyle name="20% - Accent6 2 5" xfId="503" xr:uid="{00000000-0005-0000-0000-0000FB000000}"/>
    <cellStyle name="20% - Accent6 2 6" xfId="622" xr:uid="{00000000-0005-0000-0000-0000FC000000}"/>
    <cellStyle name="20% - Accent6 2 7" xfId="751" xr:uid="{00000000-0005-0000-0000-0000FD000000}"/>
    <cellStyle name="20% - Accent6 3" xfId="82" xr:uid="{00000000-0005-0000-0000-0000FE000000}"/>
    <cellStyle name="20% - Accent6 3 2" xfId="142" xr:uid="{00000000-0005-0000-0000-0000FF000000}"/>
    <cellStyle name="20% - Accent6 3 2 2" xfId="338" xr:uid="{00000000-0005-0000-0000-000000010000}"/>
    <cellStyle name="20% - Accent6 3 2 3" xfId="449" xr:uid="{00000000-0005-0000-0000-000001010000}"/>
    <cellStyle name="20% - Accent6 3 2 4" xfId="568" xr:uid="{00000000-0005-0000-0000-000002010000}"/>
    <cellStyle name="20% - Accent6 3 2 5" xfId="687" xr:uid="{00000000-0005-0000-0000-000003010000}"/>
    <cellStyle name="20% - Accent6 3 2 6" xfId="816" xr:uid="{00000000-0005-0000-0000-000004010000}"/>
    <cellStyle name="20% - Accent6 3 3" xfId="284" xr:uid="{00000000-0005-0000-0000-000005010000}"/>
    <cellStyle name="20% - Accent6 3 4" xfId="393" xr:uid="{00000000-0005-0000-0000-000006010000}"/>
    <cellStyle name="20% - Accent6 3 5" xfId="510" xr:uid="{00000000-0005-0000-0000-000007010000}"/>
    <cellStyle name="20% - Accent6 3 6" xfId="629" xr:uid="{00000000-0005-0000-0000-000008010000}"/>
    <cellStyle name="20% - Accent6 3 7" xfId="758" xr:uid="{00000000-0005-0000-0000-000009010000}"/>
    <cellStyle name="20% - Accent6 4" xfId="105" xr:uid="{00000000-0005-0000-0000-00000A010000}"/>
    <cellStyle name="20% - Accent6 4 2" xfId="164" xr:uid="{00000000-0005-0000-0000-00000B010000}"/>
    <cellStyle name="20% - Accent6 4 2 2" xfId="358" xr:uid="{00000000-0005-0000-0000-00000C010000}"/>
    <cellStyle name="20% - Accent6 4 2 3" xfId="471" xr:uid="{00000000-0005-0000-0000-00000D010000}"/>
    <cellStyle name="20% - Accent6 4 2 4" xfId="590" xr:uid="{00000000-0005-0000-0000-00000E010000}"/>
    <cellStyle name="20% - Accent6 4 2 5" xfId="709" xr:uid="{00000000-0005-0000-0000-00000F010000}"/>
    <cellStyle name="20% - Accent6 4 2 6" xfId="838" xr:uid="{00000000-0005-0000-0000-000010010000}"/>
    <cellStyle name="20% - Accent6 4 3" xfId="304" xr:uid="{00000000-0005-0000-0000-000011010000}"/>
    <cellStyle name="20% - Accent6 4 4" xfId="413" xr:uid="{00000000-0005-0000-0000-000012010000}"/>
    <cellStyle name="20% - Accent6 4 5" xfId="532" xr:uid="{00000000-0005-0000-0000-000013010000}"/>
    <cellStyle name="20% - Accent6 4 6" xfId="651" xr:uid="{00000000-0005-0000-0000-000014010000}"/>
    <cellStyle name="20% - Accent6 4 7" xfId="780" xr:uid="{00000000-0005-0000-0000-000015010000}"/>
    <cellStyle name="20% - Accent6 5" xfId="117" xr:uid="{00000000-0005-0000-0000-000016010000}"/>
    <cellStyle name="20% - Accent6 5 2" xfId="316" xr:uid="{00000000-0005-0000-0000-000017010000}"/>
    <cellStyle name="20% - Accent6 5 3" xfId="425" xr:uid="{00000000-0005-0000-0000-000018010000}"/>
    <cellStyle name="20% - Accent6 5 4" xfId="544" xr:uid="{00000000-0005-0000-0000-000019010000}"/>
    <cellStyle name="20% - Accent6 5 5" xfId="663" xr:uid="{00000000-0005-0000-0000-00001A010000}"/>
    <cellStyle name="20% - Accent6 5 6" xfId="792" xr:uid="{00000000-0005-0000-0000-00001B010000}"/>
    <cellStyle name="20% - Accent6 6" xfId="262" xr:uid="{00000000-0005-0000-0000-00001C010000}"/>
    <cellStyle name="20% - Accent6 7" xfId="371" xr:uid="{00000000-0005-0000-0000-00001D010000}"/>
    <cellStyle name="20% - Accent6 8" xfId="485" xr:uid="{00000000-0005-0000-0000-00001E010000}"/>
    <cellStyle name="20% - Accent6 9" xfId="605" xr:uid="{00000000-0005-0000-0000-00001F010000}"/>
    <cellStyle name="40% - Accent1" xfId="29" builtinId="31" customBuiltin="1"/>
    <cellStyle name="40% - Accent1 10" xfId="725" xr:uid="{00000000-0005-0000-0000-000021010000}"/>
    <cellStyle name="40% - Accent1 2" xfId="66" xr:uid="{00000000-0005-0000-0000-000022010000}"/>
    <cellStyle name="40% - Accent1 2 2" xfId="126" xr:uid="{00000000-0005-0000-0000-000023010000}"/>
    <cellStyle name="40% - Accent1 2 2 2" xfId="322" xr:uid="{00000000-0005-0000-0000-000024010000}"/>
    <cellStyle name="40% - Accent1 2 2 3" xfId="433" xr:uid="{00000000-0005-0000-0000-000025010000}"/>
    <cellStyle name="40% - Accent1 2 2 4" xfId="552" xr:uid="{00000000-0005-0000-0000-000026010000}"/>
    <cellStyle name="40% - Accent1 2 2 5" xfId="671" xr:uid="{00000000-0005-0000-0000-000027010000}"/>
    <cellStyle name="40% - Accent1 2 2 6" xfId="800" xr:uid="{00000000-0005-0000-0000-000028010000}"/>
    <cellStyle name="40% - Accent1 2 3" xfId="268" xr:uid="{00000000-0005-0000-0000-000029010000}"/>
    <cellStyle name="40% - Accent1 2 4" xfId="377" xr:uid="{00000000-0005-0000-0000-00002A010000}"/>
    <cellStyle name="40% - Accent1 2 5" xfId="494" xr:uid="{00000000-0005-0000-0000-00002B010000}"/>
    <cellStyle name="40% - Accent1 2 6" xfId="613" xr:uid="{00000000-0005-0000-0000-00002C010000}"/>
    <cellStyle name="40% - Accent1 2 7" xfId="742" xr:uid="{00000000-0005-0000-0000-00002D010000}"/>
    <cellStyle name="40% - Accent1 3" xfId="83" xr:uid="{00000000-0005-0000-0000-00002E010000}"/>
    <cellStyle name="40% - Accent1 3 2" xfId="143" xr:uid="{00000000-0005-0000-0000-00002F010000}"/>
    <cellStyle name="40% - Accent1 3 2 2" xfId="339" xr:uid="{00000000-0005-0000-0000-000030010000}"/>
    <cellStyle name="40% - Accent1 3 2 3" xfId="450" xr:uid="{00000000-0005-0000-0000-000031010000}"/>
    <cellStyle name="40% - Accent1 3 2 4" xfId="569" xr:uid="{00000000-0005-0000-0000-000032010000}"/>
    <cellStyle name="40% - Accent1 3 2 5" xfId="688" xr:uid="{00000000-0005-0000-0000-000033010000}"/>
    <cellStyle name="40% - Accent1 3 2 6" xfId="817" xr:uid="{00000000-0005-0000-0000-000034010000}"/>
    <cellStyle name="40% - Accent1 3 3" xfId="285" xr:uid="{00000000-0005-0000-0000-000035010000}"/>
    <cellStyle name="40% - Accent1 3 4" xfId="394" xr:uid="{00000000-0005-0000-0000-000036010000}"/>
    <cellStyle name="40% - Accent1 3 5" xfId="511" xr:uid="{00000000-0005-0000-0000-000037010000}"/>
    <cellStyle name="40% - Accent1 3 6" xfId="630" xr:uid="{00000000-0005-0000-0000-000038010000}"/>
    <cellStyle name="40% - Accent1 3 7" xfId="759" xr:uid="{00000000-0005-0000-0000-000039010000}"/>
    <cellStyle name="40% - Accent1 4" xfId="96" xr:uid="{00000000-0005-0000-0000-00003A010000}"/>
    <cellStyle name="40% - Accent1 4 2" xfId="155" xr:uid="{00000000-0005-0000-0000-00003B010000}"/>
    <cellStyle name="40% - Accent1 4 2 2" xfId="349" xr:uid="{00000000-0005-0000-0000-00003C010000}"/>
    <cellStyle name="40% - Accent1 4 2 3" xfId="462" xr:uid="{00000000-0005-0000-0000-00003D010000}"/>
    <cellStyle name="40% - Accent1 4 2 4" xfId="581" xr:uid="{00000000-0005-0000-0000-00003E010000}"/>
    <cellStyle name="40% - Accent1 4 2 5" xfId="700" xr:uid="{00000000-0005-0000-0000-00003F010000}"/>
    <cellStyle name="40% - Accent1 4 2 6" xfId="829" xr:uid="{00000000-0005-0000-0000-000040010000}"/>
    <cellStyle name="40% - Accent1 4 3" xfId="295" xr:uid="{00000000-0005-0000-0000-000041010000}"/>
    <cellStyle name="40% - Accent1 4 4" xfId="404" xr:uid="{00000000-0005-0000-0000-000042010000}"/>
    <cellStyle name="40% - Accent1 4 5" xfId="523" xr:uid="{00000000-0005-0000-0000-000043010000}"/>
    <cellStyle name="40% - Accent1 4 6" xfId="642" xr:uid="{00000000-0005-0000-0000-000044010000}"/>
    <cellStyle name="40% - Accent1 4 7" xfId="771" xr:uid="{00000000-0005-0000-0000-000045010000}"/>
    <cellStyle name="40% - Accent1 5" xfId="108" xr:uid="{00000000-0005-0000-0000-000046010000}"/>
    <cellStyle name="40% - Accent1 5 2" xfId="307" xr:uid="{00000000-0005-0000-0000-000047010000}"/>
    <cellStyle name="40% - Accent1 5 3" xfId="416" xr:uid="{00000000-0005-0000-0000-000048010000}"/>
    <cellStyle name="40% - Accent1 5 4" xfId="535" xr:uid="{00000000-0005-0000-0000-000049010000}"/>
    <cellStyle name="40% - Accent1 5 5" xfId="654" xr:uid="{00000000-0005-0000-0000-00004A010000}"/>
    <cellStyle name="40% - Accent1 5 6" xfId="783" xr:uid="{00000000-0005-0000-0000-00004B010000}"/>
    <cellStyle name="40% - Accent1 6" xfId="253" xr:uid="{00000000-0005-0000-0000-00004C010000}"/>
    <cellStyle name="40% - Accent1 7" xfId="362" xr:uid="{00000000-0005-0000-0000-00004D010000}"/>
    <cellStyle name="40% - Accent1 8" xfId="476" xr:uid="{00000000-0005-0000-0000-00004E010000}"/>
    <cellStyle name="40% - Accent1 9" xfId="596" xr:uid="{00000000-0005-0000-0000-00004F010000}"/>
    <cellStyle name="40% - Accent2" xfId="32" builtinId="35" customBuiltin="1"/>
    <cellStyle name="40% - Accent2 10" xfId="727" xr:uid="{00000000-0005-0000-0000-000051010000}"/>
    <cellStyle name="40% - Accent2 2" xfId="68" xr:uid="{00000000-0005-0000-0000-000052010000}"/>
    <cellStyle name="40% - Accent2 2 2" xfId="128" xr:uid="{00000000-0005-0000-0000-000053010000}"/>
    <cellStyle name="40% - Accent2 2 2 2" xfId="324" xr:uid="{00000000-0005-0000-0000-000054010000}"/>
    <cellStyle name="40% - Accent2 2 2 3" xfId="435" xr:uid="{00000000-0005-0000-0000-000055010000}"/>
    <cellStyle name="40% - Accent2 2 2 4" xfId="554" xr:uid="{00000000-0005-0000-0000-000056010000}"/>
    <cellStyle name="40% - Accent2 2 2 5" xfId="673" xr:uid="{00000000-0005-0000-0000-000057010000}"/>
    <cellStyle name="40% - Accent2 2 2 6" xfId="802" xr:uid="{00000000-0005-0000-0000-000058010000}"/>
    <cellStyle name="40% - Accent2 2 3" xfId="270" xr:uid="{00000000-0005-0000-0000-000059010000}"/>
    <cellStyle name="40% - Accent2 2 4" xfId="379" xr:uid="{00000000-0005-0000-0000-00005A010000}"/>
    <cellStyle name="40% - Accent2 2 5" xfId="496" xr:uid="{00000000-0005-0000-0000-00005B010000}"/>
    <cellStyle name="40% - Accent2 2 6" xfId="615" xr:uid="{00000000-0005-0000-0000-00005C010000}"/>
    <cellStyle name="40% - Accent2 2 7" xfId="744" xr:uid="{00000000-0005-0000-0000-00005D010000}"/>
    <cellStyle name="40% - Accent2 3" xfId="84" xr:uid="{00000000-0005-0000-0000-00005E010000}"/>
    <cellStyle name="40% - Accent2 3 2" xfId="144" xr:uid="{00000000-0005-0000-0000-00005F010000}"/>
    <cellStyle name="40% - Accent2 3 2 2" xfId="340" xr:uid="{00000000-0005-0000-0000-000060010000}"/>
    <cellStyle name="40% - Accent2 3 2 3" xfId="451" xr:uid="{00000000-0005-0000-0000-000061010000}"/>
    <cellStyle name="40% - Accent2 3 2 4" xfId="570" xr:uid="{00000000-0005-0000-0000-000062010000}"/>
    <cellStyle name="40% - Accent2 3 2 5" xfId="689" xr:uid="{00000000-0005-0000-0000-000063010000}"/>
    <cellStyle name="40% - Accent2 3 2 6" xfId="818" xr:uid="{00000000-0005-0000-0000-000064010000}"/>
    <cellStyle name="40% - Accent2 3 3" xfId="286" xr:uid="{00000000-0005-0000-0000-000065010000}"/>
    <cellStyle name="40% - Accent2 3 4" xfId="395" xr:uid="{00000000-0005-0000-0000-000066010000}"/>
    <cellStyle name="40% - Accent2 3 5" xfId="512" xr:uid="{00000000-0005-0000-0000-000067010000}"/>
    <cellStyle name="40% - Accent2 3 6" xfId="631" xr:uid="{00000000-0005-0000-0000-000068010000}"/>
    <cellStyle name="40% - Accent2 3 7" xfId="760" xr:uid="{00000000-0005-0000-0000-000069010000}"/>
    <cellStyle name="40% - Accent2 4" xfId="98" xr:uid="{00000000-0005-0000-0000-00006A010000}"/>
    <cellStyle name="40% - Accent2 4 2" xfId="157" xr:uid="{00000000-0005-0000-0000-00006B010000}"/>
    <cellStyle name="40% - Accent2 4 2 2" xfId="351" xr:uid="{00000000-0005-0000-0000-00006C010000}"/>
    <cellStyle name="40% - Accent2 4 2 3" xfId="464" xr:uid="{00000000-0005-0000-0000-00006D010000}"/>
    <cellStyle name="40% - Accent2 4 2 4" xfId="583" xr:uid="{00000000-0005-0000-0000-00006E010000}"/>
    <cellStyle name="40% - Accent2 4 2 5" xfId="702" xr:uid="{00000000-0005-0000-0000-00006F010000}"/>
    <cellStyle name="40% - Accent2 4 2 6" xfId="831" xr:uid="{00000000-0005-0000-0000-000070010000}"/>
    <cellStyle name="40% - Accent2 4 3" xfId="297" xr:uid="{00000000-0005-0000-0000-000071010000}"/>
    <cellStyle name="40% - Accent2 4 4" xfId="406" xr:uid="{00000000-0005-0000-0000-000072010000}"/>
    <cellStyle name="40% - Accent2 4 5" xfId="525" xr:uid="{00000000-0005-0000-0000-000073010000}"/>
    <cellStyle name="40% - Accent2 4 6" xfId="644" xr:uid="{00000000-0005-0000-0000-000074010000}"/>
    <cellStyle name="40% - Accent2 4 7" xfId="773" xr:uid="{00000000-0005-0000-0000-000075010000}"/>
    <cellStyle name="40% - Accent2 5" xfId="110" xr:uid="{00000000-0005-0000-0000-000076010000}"/>
    <cellStyle name="40% - Accent2 5 2" xfId="309" xr:uid="{00000000-0005-0000-0000-000077010000}"/>
    <cellStyle name="40% - Accent2 5 3" xfId="418" xr:uid="{00000000-0005-0000-0000-000078010000}"/>
    <cellStyle name="40% - Accent2 5 4" xfId="537" xr:uid="{00000000-0005-0000-0000-000079010000}"/>
    <cellStyle name="40% - Accent2 5 5" xfId="656" xr:uid="{00000000-0005-0000-0000-00007A010000}"/>
    <cellStyle name="40% - Accent2 5 6" xfId="785" xr:uid="{00000000-0005-0000-0000-00007B010000}"/>
    <cellStyle name="40% - Accent2 6" xfId="255" xr:uid="{00000000-0005-0000-0000-00007C010000}"/>
    <cellStyle name="40% - Accent2 7" xfId="364" xr:uid="{00000000-0005-0000-0000-00007D010000}"/>
    <cellStyle name="40% - Accent2 8" xfId="478" xr:uid="{00000000-0005-0000-0000-00007E010000}"/>
    <cellStyle name="40% - Accent2 9" xfId="598" xr:uid="{00000000-0005-0000-0000-00007F010000}"/>
    <cellStyle name="40% - Accent3" xfId="35" builtinId="39" customBuiltin="1"/>
    <cellStyle name="40% - Accent3 10" xfId="729" xr:uid="{00000000-0005-0000-0000-000081010000}"/>
    <cellStyle name="40% - Accent3 2" xfId="70" xr:uid="{00000000-0005-0000-0000-000082010000}"/>
    <cellStyle name="40% - Accent3 2 2" xfId="130" xr:uid="{00000000-0005-0000-0000-000083010000}"/>
    <cellStyle name="40% - Accent3 2 2 2" xfId="326" xr:uid="{00000000-0005-0000-0000-000084010000}"/>
    <cellStyle name="40% - Accent3 2 2 3" xfId="437" xr:uid="{00000000-0005-0000-0000-000085010000}"/>
    <cellStyle name="40% - Accent3 2 2 4" xfId="556" xr:uid="{00000000-0005-0000-0000-000086010000}"/>
    <cellStyle name="40% - Accent3 2 2 5" xfId="675" xr:uid="{00000000-0005-0000-0000-000087010000}"/>
    <cellStyle name="40% - Accent3 2 2 6" xfId="804" xr:uid="{00000000-0005-0000-0000-000088010000}"/>
    <cellStyle name="40% - Accent3 2 3" xfId="272" xr:uid="{00000000-0005-0000-0000-000089010000}"/>
    <cellStyle name="40% - Accent3 2 4" xfId="381" xr:uid="{00000000-0005-0000-0000-00008A010000}"/>
    <cellStyle name="40% - Accent3 2 5" xfId="498" xr:uid="{00000000-0005-0000-0000-00008B010000}"/>
    <cellStyle name="40% - Accent3 2 6" xfId="617" xr:uid="{00000000-0005-0000-0000-00008C010000}"/>
    <cellStyle name="40% - Accent3 2 7" xfId="746" xr:uid="{00000000-0005-0000-0000-00008D010000}"/>
    <cellStyle name="40% - Accent3 3" xfId="85" xr:uid="{00000000-0005-0000-0000-00008E010000}"/>
    <cellStyle name="40% - Accent3 3 2" xfId="145" xr:uid="{00000000-0005-0000-0000-00008F010000}"/>
    <cellStyle name="40% - Accent3 3 2 2" xfId="341" xr:uid="{00000000-0005-0000-0000-000090010000}"/>
    <cellStyle name="40% - Accent3 3 2 3" xfId="452" xr:uid="{00000000-0005-0000-0000-000091010000}"/>
    <cellStyle name="40% - Accent3 3 2 4" xfId="571" xr:uid="{00000000-0005-0000-0000-000092010000}"/>
    <cellStyle name="40% - Accent3 3 2 5" xfId="690" xr:uid="{00000000-0005-0000-0000-000093010000}"/>
    <cellStyle name="40% - Accent3 3 2 6" xfId="819" xr:uid="{00000000-0005-0000-0000-000094010000}"/>
    <cellStyle name="40% - Accent3 3 3" xfId="287" xr:uid="{00000000-0005-0000-0000-000095010000}"/>
    <cellStyle name="40% - Accent3 3 4" xfId="396" xr:uid="{00000000-0005-0000-0000-000096010000}"/>
    <cellStyle name="40% - Accent3 3 5" xfId="513" xr:uid="{00000000-0005-0000-0000-000097010000}"/>
    <cellStyle name="40% - Accent3 3 6" xfId="632" xr:uid="{00000000-0005-0000-0000-000098010000}"/>
    <cellStyle name="40% - Accent3 3 7" xfId="761" xr:uid="{00000000-0005-0000-0000-000099010000}"/>
    <cellStyle name="40% - Accent3 4" xfId="100" xr:uid="{00000000-0005-0000-0000-00009A010000}"/>
    <cellStyle name="40% - Accent3 4 2" xfId="159" xr:uid="{00000000-0005-0000-0000-00009B010000}"/>
    <cellStyle name="40% - Accent3 4 2 2" xfId="353" xr:uid="{00000000-0005-0000-0000-00009C010000}"/>
    <cellStyle name="40% - Accent3 4 2 3" xfId="466" xr:uid="{00000000-0005-0000-0000-00009D010000}"/>
    <cellStyle name="40% - Accent3 4 2 4" xfId="585" xr:uid="{00000000-0005-0000-0000-00009E010000}"/>
    <cellStyle name="40% - Accent3 4 2 5" xfId="704" xr:uid="{00000000-0005-0000-0000-00009F010000}"/>
    <cellStyle name="40% - Accent3 4 2 6" xfId="833" xr:uid="{00000000-0005-0000-0000-0000A0010000}"/>
    <cellStyle name="40% - Accent3 4 3" xfId="299" xr:uid="{00000000-0005-0000-0000-0000A1010000}"/>
    <cellStyle name="40% - Accent3 4 4" xfId="408" xr:uid="{00000000-0005-0000-0000-0000A2010000}"/>
    <cellStyle name="40% - Accent3 4 5" xfId="527" xr:uid="{00000000-0005-0000-0000-0000A3010000}"/>
    <cellStyle name="40% - Accent3 4 6" xfId="646" xr:uid="{00000000-0005-0000-0000-0000A4010000}"/>
    <cellStyle name="40% - Accent3 4 7" xfId="775" xr:uid="{00000000-0005-0000-0000-0000A5010000}"/>
    <cellStyle name="40% - Accent3 5" xfId="112" xr:uid="{00000000-0005-0000-0000-0000A6010000}"/>
    <cellStyle name="40% - Accent3 5 2" xfId="311" xr:uid="{00000000-0005-0000-0000-0000A7010000}"/>
    <cellStyle name="40% - Accent3 5 3" xfId="420" xr:uid="{00000000-0005-0000-0000-0000A8010000}"/>
    <cellStyle name="40% - Accent3 5 4" xfId="539" xr:uid="{00000000-0005-0000-0000-0000A9010000}"/>
    <cellStyle name="40% - Accent3 5 5" xfId="658" xr:uid="{00000000-0005-0000-0000-0000AA010000}"/>
    <cellStyle name="40% - Accent3 5 6" xfId="787" xr:uid="{00000000-0005-0000-0000-0000AB010000}"/>
    <cellStyle name="40% - Accent3 6" xfId="257" xr:uid="{00000000-0005-0000-0000-0000AC010000}"/>
    <cellStyle name="40% - Accent3 7" xfId="366" xr:uid="{00000000-0005-0000-0000-0000AD010000}"/>
    <cellStyle name="40% - Accent3 8" xfId="480" xr:uid="{00000000-0005-0000-0000-0000AE010000}"/>
    <cellStyle name="40% - Accent3 9" xfId="600" xr:uid="{00000000-0005-0000-0000-0000AF010000}"/>
    <cellStyle name="40% - Accent4" xfId="38" builtinId="43" customBuiltin="1"/>
    <cellStyle name="40% - Accent4 10" xfId="731" xr:uid="{00000000-0005-0000-0000-0000B1010000}"/>
    <cellStyle name="40% - Accent4 2" xfId="72" xr:uid="{00000000-0005-0000-0000-0000B2010000}"/>
    <cellStyle name="40% - Accent4 2 2" xfId="132" xr:uid="{00000000-0005-0000-0000-0000B3010000}"/>
    <cellStyle name="40% - Accent4 2 2 2" xfId="328" xr:uid="{00000000-0005-0000-0000-0000B4010000}"/>
    <cellStyle name="40% - Accent4 2 2 3" xfId="439" xr:uid="{00000000-0005-0000-0000-0000B5010000}"/>
    <cellStyle name="40% - Accent4 2 2 4" xfId="558" xr:uid="{00000000-0005-0000-0000-0000B6010000}"/>
    <cellStyle name="40% - Accent4 2 2 5" xfId="677" xr:uid="{00000000-0005-0000-0000-0000B7010000}"/>
    <cellStyle name="40% - Accent4 2 2 6" xfId="806" xr:uid="{00000000-0005-0000-0000-0000B8010000}"/>
    <cellStyle name="40% - Accent4 2 3" xfId="274" xr:uid="{00000000-0005-0000-0000-0000B9010000}"/>
    <cellStyle name="40% - Accent4 2 4" xfId="383" xr:uid="{00000000-0005-0000-0000-0000BA010000}"/>
    <cellStyle name="40% - Accent4 2 5" xfId="500" xr:uid="{00000000-0005-0000-0000-0000BB010000}"/>
    <cellStyle name="40% - Accent4 2 6" xfId="619" xr:uid="{00000000-0005-0000-0000-0000BC010000}"/>
    <cellStyle name="40% - Accent4 2 7" xfId="748" xr:uid="{00000000-0005-0000-0000-0000BD010000}"/>
    <cellStyle name="40% - Accent4 3" xfId="86" xr:uid="{00000000-0005-0000-0000-0000BE010000}"/>
    <cellStyle name="40% - Accent4 3 2" xfId="146" xr:uid="{00000000-0005-0000-0000-0000BF010000}"/>
    <cellStyle name="40% - Accent4 3 2 2" xfId="342" xr:uid="{00000000-0005-0000-0000-0000C0010000}"/>
    <cellStyle name="40% - Accent4 3 2 3" xfId="453" xr:uid="{00000000-0005-0000-0000-0000C1010000}"/>
    <cellStyle name="40% - Accent4 3 2 4" xfId="572" xr:uid="{00000000-0005-0000-0000-0000C2010000}"/>
    <cellStyle name="40% - Accent4 3 2 5" xfId="691" xr:uid="{00000000-0005-0000-0000-0000C3010000}"/>
    <cellStyle name="40% - Accent4 3 2 6" xfId="820" xr:uid="{00000000-0005-0000-0000-0000C4010000}"/>
    <cellStyle name="40% - Accent4 3 3" xfId="288" xr:uid="{00000000-0005-0000-0000-0000C5010000}"/>
    <cellStyle name="40% - Accent4 3 4" xfId="397" xr:uid="{00000000-0005-0000-0000-0000C6010000}"/>
    <cellStyle name="40% - Accent4 3 5" xfId="514" xr:uid="{00000000-0005-0000-0000-0000C7010000}"/>
    <cellStyle name="40% - Accent4 3 6" xfId="633" xr:uid="{00000000-0005-0000-0000-0000C8010000}"/>
    <cellStyle name="40% - Accent4 3 7" xfId="762" xr:uid="{00000000-0005-0000-0000-0000C9010000}"/>
    <cellStyle name="40% - Accent4 4" xfId="102" xr:uid="{00000000-0005-0000-0000-0000CA010000}"/>
    <cellStyle name="40% - Accent4 4 2" xfId="161" xr:uid="{00000000-0005-0000-0000-0000CB010000}"/>
    <cellStyle name="40% - Accent4 4 2 2" xfId="355" xr:uid="{00000000-0005-0000-0000-0000CC010000}"/>
    <cellStyle name="40% - Accent4 4 2 3" xfId="468" xr:uid="{00000000-0005-0000-0000-0000CD010000}"/>
    <cellStyle name="40% - Accent4 4 2 4" xfId="587" xr:uid="{00000000-0005-0000-0000-0000CE010000}"/>
    <cellStyle name="40% - Accent4 4 2 5" xfId="706" xr:uid="{00000000-0005-0000-0000-0000CF010000}"/>
    <cellStyle name="40% - Accent4 4 2 6" xfId="835" xr:uid="{00000000-0005-0000-0000-0000D0010000}"/>
    <cellStyle name="40% - Accent4 4 3" xfId="301" xr:uid="{00000000-0005-0000-0000-0000D1010000}"/>
    <cellStyle name="40% - Accent4 4 4" xfId="410" xr:uid="{00000000-0005-0000-0000-0000D2010000}"/>
    <cellStyle name="40% - Accent4 4 5" xfId="529" xr:uid="{00000000-0005-0000-0000-0000D3010000}"/>
    <cellStyle name="40% - Accent4 4 6" xfId="648" xr:uid="{00000000-0005-0000-0000-0000D4010000}"/>
    <cellStyle name="40% - Accent4 4 7" xfId="777" xr:uid="{00000000-0005-0000-0000-0000D5010000}"/>
    <cellStyle name="40% - Accent4 5" xfId="114" xr:uid="{00000000-0005-0000-0000-0000D6010000}"/>
    <cellStyle name="40% - Accent4 5 2" xfId="313" xr:uid="{00000000-0005-0000-0000-0000D7010000}"/>
    <cellStyle name="40% - Accent4 5 3" xfId="422" xr:uid="{00000000-0005-0000-0000-0000D8010000}"/>
    <cellStyle name="40% - Accent4 5 4" xfId="541" xr:uid="{00000000-0005-0000-0000-0000D9010000}"/>
    <cellStyle name="40% - Accent4 5 5" xfId="660" xr:uid="{00000000-0005-0000-0000-0000DA010000}"/>
    <cellStyle name="40% - Accent4 5 6" xfId="789" xr:uid="{00000000-0005-0000-0000-0000DB010000}"/>
    <cellStyle name="40% - Accent4 6" xfId="259" xr:uid="{00000000-0005-0000-0000-0000DC010000}"/>
    <cellStyle name="40% - Accent4 7" xfId="368" xr:uid="{00000000-0005-0000-0000-0000DD010000}"/>
    <cellStyle name="40% - Accent4 8" xfId="482" xr:uid="{00000000-0005-0000-0000-0000DE010000}"/>
    <cellStyle name="40% - Accent4 9" xfId="602" xr:uid="{00000000-0005-0000-0000-0000DF010000}"/>
    <cellStyle name="40% - Accent5" xfId="41" builtinId="47" customBuiltin="1"/>
    <cellStyle name="40% - Accent5 10" xfId="733" xr:uid="{00000000-0005-0000-0000-0000E1010000}"/>
    <cellStyle name="40% - Accent5 2" xfId="74" xr:uid="{00000000-0005-0000-0000-0000E2010000}"/>
    <cellStyle name="40% - Accent5 2 2" xfId="134" xr:uid="{00000000-0005-0000-0000-0000E3010000}"/>
    <cellStyle name="40% - Accent5 2 2 2" xfId="330" xr:uid="{00000000-0005-0000-0000-0000E4010000}"/>
    <cellStyle name="40% - Accent5 2 2 3" xfId="441" xr:uid="{00000000-0005-0000-0000-0000E5010000}"/>
    <cellStyle name="40% - Accent5 2 2 4" xfId="560" xr:uid="{00000000-0005-0000-0000-0000E6010000}"/>
    <cellStyle name="40% - Accent5 2 2 5" xfId="679" xr:uid="{00000000-0005-0000-0000-0000E7010000}"/>
    <cellStyle name="40% - Accent5 2 2 6" xfId="808" xr:uid="{00000000-0005-0000-0000-0000E8010000}"/>
    <cellStyle name="40% - Accent5 2 3" xfId="276" xr:uid="{00000000-0005-0000-0000-0000E9010000}"/>
    <cellStyle name="40% - Accent5 2 4" xfId="385" xr:uid="{00000000-0005-0000-0000-0000EA010000}"/>
    <cellStyle name="40% - Accent5 2 5" xfId="502" xr:uid="{00000000-0005-0000-0000-0000EB010000}"/>
    <cellStyle name="40% - Accent5 2 6" xfId="621" xr:uid="{00000000-0005-0000-0000-0000EC010000}"/>
    <cellStyle name="40% - Accent5 2 7" xfId="750" xr:uid="{00000000-0005-0000-0000-0000ED010000}"/>
    <cellStyle name="40% - Accent5 3" xfId="87" xr:uid="{00000000-0005-0000-0000-0000EE010000}"/>
    <cellStyle name="40% - Accent5 3 2" xfId="147" xr:uid="{00000000-0005-0000-0000-0000EF010000}"/>
    <cellStyle name="40% - Accent5 3 2 2" xfId="343" xr:uid="{00000000-0005-0000-0000-0000F0010000}"/>
    <cellStyle name="40% - Accent5 3 2 3" xfId="454" xr:uid="{00000000-0005-0000-0000-0000F1010000}"/>
    <cellStyle name="40% - Accent5 3 2 4" xfId="573" xr:uid="{00000000-0005-0000-0000-0000F2010000}"/>
    <cellStyle name="40% - Accent5 3 2 5" xfId="692" xr:uid="{00000000-0005-0000-0000-0000F3010000}"/>
    <cellStyle name="40% - Accent5 3 2 6" xfId="821" xr:uid="{00000000-0005-0000-0000-0000F4010000}"/>
    <cellStyle name="40% - Accent5 3 3" xfId="289" xr:uid="{00000000-0005-0000-0000-0000F5010000}"/>
    <cellStyle name="40% - Accent5 3 4" xfId="398" xr:uid="{00000000-0005-0000-0000-0000F6010000}"/>
    <cellStyle name="40% - Accent5 3 5" xfId="515" xr:uid="{00000000-0005-0000-0000-0000F7010000}"/>
    <cellStyle name="40% - Accent5 3 6" xfId="634" xr:uid="{00000000-0005-0000-0000-0000F8010000}"/>
    <cellStyle name="40% - Accent5 3 7" xfId="763" xr:uid="{00000000-0005-0000-0000-0000F9010000}"/>
    <cellStyle name="40% - Accent5 4" xfId="104" xr:uid="{00000000-0005-0000-0000-0000FA010000}"/>
    <cellStyle name="40% - Accent5 4 2" xfId="163" xr:uid="{00000000-0005-0000-0000-0000FB010000}"/>
    <cellStyle name="40% - Accent5 4 2 2" xfId="357" xr:uid="{00000000-0005-0000-0000-0000FC010000}"/>
    <cellStyle name="40% - Accent5 4 2 3" xfId="470" xr:uid="{00000000-0005-0000-0000-0000FD010000}"/>
    <cellStyle name="40% - Accent5 4 2 4" xfId="589" xr:uid="{00000000-0005-0000-0000-0000FE010000}"/>
    <cellStyle name="40% - Accent5 4 2 5" xfId="708" xr:uid="{00000000-0005-0000-0000-0000FF010000}"/>
    <cellStyle name="40% - Accent5 4 2 6" xfId="837" xr:uid="{00000000-0005-0000-0000-000000020000}"/>
    <cellStyle name="40% - Accent5 4 3" xfId="303" xr:uid="{00000000-0005-0000-0000-000001020000}"/>
    <cellStyle name="40% - Accent5 4 4" xfId="412" xr:uid="{00000000-0005-0000-0000-000002020000}"/>
    <cellStyle name="40% - Accent5 4 5" xfId="531" xr:uid="{00000000-0005-0000-0000-000003020000}"/>
    <cellStyle name="40% - Accent5 4 6" xfId="650" xr:uid="{00000000-0005-0000-0000-000004020000}"/>
    <cellStyle name="40% - Accent5 4 7" xfId="779" xr:uid="{00000000-0005-0000-0000-000005020000}"/>
    <cellStyle name="40% - Accent5 5" xfId="116" xr:uid="{00000000-0005-0000-0000-000006020000}"/>
    <cellStyle name="40% - Accent5 5 2" xfId="315" xr:uid="{00000000-0005-0000-0000-000007020000}"/>
    <cellStyle name="40% - Accent5 5 3" xfId="424" xr:uid="{00000000-0005-0000-0000-000008020000}"/>
    <cellStyle name="40% - Accent5 5 4" xfId="543" xr:uid="{00000000-0005-0000-0000-000009020000}"/>
    <cellStyle name="40% - Accent5 5 5" xfId="662" xr:uid="{00000000-0005-0000-0000-00000A020000}"/>
    <cellStyle name="40% - Accent5 5 6" xfId="791" xr:uid="{00000000-0005-0000-0000-00000B020000}"/>
    <cellStyle name="40% - Accent5 6" xfId="261" xr:uid="{00000000-0005-0000-0000-00000C020000}"/>
    <cellStyle name="40% - Accent5 7" xfId="370" xr:uid="{00000000-0005-0000-0000-00000D020000}"/>
    <cellStyle name="40% - Accent5 8" xfId="484" xr:uid="{00000000-0005-0000-0000-00000E020000}"/>
    <cellStyle name="40% - Accent5 9" xfId="604" xr:uid="{00000000-0005-0000-0000-00000F020000}"/>
    <cellStyle name="40% - Accent6" xfId="44" builtinId="51" customBuiltin="1"/>
    <cellStyle name="40% - Accent6 10" xfId="735" xr:uid="{00000000-0005-0000-0000-000011020000}"/>
    <cellStyle name="40% - Accent6 2" xfId="76" xr:uid="{00000000-0005-0000-0000-000012020000}"/>
    <cellStyle name="40% - Accent6 2 2" xfId="136" xr:uid="{00000000-0005-0000-0000-000013020000}"/>
    <cellStyle name="40% - Accent6 2 2 2" xfId="332" xr:uid="{00000000-0005-0000-0000-000014020000}"/>
    <cellStyle name="40% - Accent6 2 2 3" xfId="443" xr:uid="{00000000-0005-0000-0000-000015020000}"/>
    <cellStyle name="40% - Accent6 2 2 4" xfId="562" xr:uid="{00000000-0005-0000-0000-000016020000}"/>
    <cellStyle name="40% - Accent6 2 2 5" xfId="681" xr:uid="{00000000-0005-0000-0000-000017020000}"/>
    <cellStyle name="40% - Accent6 2 2 6" xfId="810" xr:uid="{00000000-0005-0000-0000-000018020000}"/>
    <cellStyle name="40% - Accent6 2 3" xfId="278" xr:uid="{00000000-0005-0000-0000-000019020000}"/>
    <cellStyle name="40% - Accent6 2 4" xfId="387" xr:uid="{00000000-0005-0000-0000-00001A020000}"/>
    <cellStyle name="40% - Accent6 2 5" xfId="504" xr:uid="{00000000-0005-0000-0000-00001B020000}"/>
    <cellStyle name="40% - Accent6 2 6" xfId="623" xr:uid="{00000000-0005-0000-0000-00001C020000}"/>
    <cellStyle name="40% - Accent6 2 7" xfId="752" xr:uid="{00000000-0005-0000-0000-00001D020000}"/>
    <cellStyle name="40% - Accent6 3" xfId="88" xr:uid="{00000000-0005-0000-0000-00001E020000}"/>
    <cellStyle name="40% - Accent6 3 2" xfId="148" xr:uid="{00000000-0005-0000-0000-00001F020000}"/>
    <cellStyle name="40% - Accent6 3 2 2" xfId="344" xr:uid="{00000000-0005-0000-0000-000020020000}"/>
    <cellStyle name="40% - Accent6 3 2 3" xfId="455" xr:uid="{00000000-0005-0000-0000-000021020000}"/>
    <cellStyle name="40% - Accent6 3 2 4" xfId="574" xr:uid="{00000000-0005-0000-0000-000022020000}"/>
    <cellStyle name="40% - Accent6 3 2 5" xfId="693" xr:uid="{00000000-0005-0000-0000-000023020000}"/>
    <cellStyle name="40% - Accent6 3 2 6" xfId="822" xr:uid="{00000000-0005-0000-0000-000024020000}"/>
    <cellStyle name="40% - Accent6 3 3" xfId="290" xr:uid="{00000000-0005-0000-0000-000025020000}"/>
    <cellStyle name="40% - Accent6 3 4" xfId="399" xr:uid="{00000000-0005-0000-0000-000026020000}"/>
    <cellStyle name="40% - Accent6 3 5" xfId="516" xr:uid="{00000000-0005-0000-0000-000027020000}"/>
    <cellStyle name="40% - Accent6 3 6" xfId="635" xr:uid="{00000000-0005-0000-0000-000028020000}"/>
    <cellStyle name="40% - Accent6 3 7" xfId="764" xr:uid="{00000000-0005-0000-0000-000029020000}"/>
    <cellStyle name="40% - Accent6 4" xfId="106" xr:uid="{00000000-0005-0000-0000-00002A020000}"/>
    <cellStyle name="40% - Accent6 4 2" xfId="165" xr:uid="{00000000-0005-0000-0000-00002B020000}"/>
    <cellStyle name="40% - Accent6 4 2 2" xfId="359" xr:uid="{00000000-0005-0000-0000-00002C020000}"/>
    <cellStyle name="40% - Accent6 4 2 3" xfId="472" xr:uid="{00000000-0005-0000-0000-00002D020000}"/>
    <cellStyle name="40% - Accent6 4 2 4" xfId="591" xr:uid="{00000000-0005-0000-0000-00002E020000}"/>
    <cellStyle name="40% - Accent6 4 2 5" xfId="710" xr:uid="{00000000-0005-0000-0000-00002F020000}"/>
    <cellStyle name="40% - Accent6 4 2 6" xfId="839" xr:uid="{00000000-0005-0000-0000-000030020000}"/>
    <cellStyle name="40% - Accent6 4 3" xfId="305" xr:uid="{00000000-0005-0000-0000-000031020000}"/>
    <cellStyle name="40% - Accent6 4 4" xfId="414" xr:uid="{00000000-0005-0000-0000-000032020000}"/>
    <cellStyle name="40% - Accent6 4 5" xfId="533" xr:uid="{00000000-0005-0000-0000-000033020000}"/>
    <cellStyle name="40% - Accent6 4 6" xfId="652" xr:uid="{00000000-0005-0000-0000-000034020000}"/>
    <cellStyle name="40% - Accent6 4 7" xfId="781" xr:uid="{00000000-0005-0000-0000-000035020000}"/>
    <cellStyle name="40% - Accent6 5" xfId="118" xr:uid="{00000000-0005-0000-0000-000036020000}"/>
    <cellStyle name="40% - Accent6 5 2" xfId="317" xr:uid="{00000000-0005-0000-0000-000037020000}"/>
    <cellStyle name="40% - Accent6 5 3" xfId="426" xr:uid="{00000000-0005-0000-0000-000038020000}"/>
    <cellStyle name="40% - Accent6 5 4" xfId="545" xr:uid="{00000000-0005-0000-0000-000039020000}"/>
    <cellStyle name="40% - Accent6 5 5" xfId="664" xr:uid="{00000000-0005-0000-0000-00003A020000}"/>
    <cellStyle name="40% - Accent6 5 6" xfId="793" xr:uid="{00000000-0005-0000-0000-00003B020000}"/>
    <cellStyle name="40% - Accent6 6" xfId="263" xr:uid="{00000000-0005-0000-0000-00003C020000}"/>
    <cellStyle name="40% - Accent6 7" xfId="372" xr:uid="{00000000-0005-0000-0000-00003D020000}"/>
    <cellStyle name="40% - Accent6 8" xfId="486" xr:uid="{00000000-0005-0000-0000-00003E020000}"/>
    <cellStyle name="40% - Accent6 9" xfId="606" xr:uid="{00000000-0005-0000-0000-00003F020000}"/>
    <cellStyle name="60% - Accent1" xfId="244" builtinId="32" customBuiltin="1"/>
    <cellStyle name="60% - Accent1 2" xfId="52" xr:uid="{00000000-0005-0000-0000-000041020000}"/>
    <cellStyle name="60% - Accent1 3" xfId="237" xr:uid="{00000000-0005-0000-0000-000042020000}"/>
    <cellStyle name="60% - Accent1 4" xfId="870" xr:uid="{00000000-0005-0000-0000-000043020000}"/>
    <cellStyle name="60% - Accent2" xfId="245" builtinId="36" customBuiltin="1"/>
    <cellStyle name="60% - Accent2 2" xfId="53" xr:uid="{00000000-0005-0000-0000-000045020000}"/>
    <cellStyle name="60% - Accent2 3" xfId="238" xr:uid="{00000000-0005-0000-0000-000046020000}"/>
    <cellStyle name="60% - Accent2 4" xfId="871" xr:uid="{00000000-0005-0000-0000-000047020000}"/>
    <cellStyle name="60% - Accent3" xfId="246" builtinId="40" customBuiltin="1"/>
    <cellStyle name="60% - Accent3 2" xfId="54" xr:uid="{00000000-0005-0000-0000-000049020000}"/>
    <cellStyle name="60% - Accent3 3" xfId="239" xr:uid="{00000000-0005-0000-0000-00004A020000}"/>
    <cellStyle name="60% - Accent3 4" xfId="872" xr:uid="{00000000-0005-0000-0000-00004B020000}"/>
    <cellStyle name="60% - Accent4" xfId="247" builtinId="44" customBuiltin="1"/>
    <cellStyle name="60% - Accent4 2" xfId="55" xr:uid="{00000000-0005-0000-0000-00004D020000}"/>
    <cellStyle name="60% - Accent4 3" xfId="240" xr:uid="{00000000-0005-0000-0000-00004E020000}"/>
    <cellStyle name="60% - Accent4 4" xfId="873" xr:uid="{00000000-0005-0000-0000-00004F020000}"/>
    <cellStyle name="60% - Accent5" xfId="248" builtinId="48" customBuiltin="1"/>
    <cellStyle name="60% - Accent5 2" xfId="56" xr:uid="{00000000-0005-0000-0000-000051020000}"/>
    <cellStyle name="60% - Accent5 3" xfId="241" xr:uid="{00000000-0005-0000-0000-000052020000}"/>
    <cellStyle name="60% - Accent5 4" xfId="874" xr:uid="{00000000-0005-0000-0000-000053020000}"/>
    <cellStyle name="60% - Accent6" xfId="249" builtinId="52" customBuiltin="1"/>
    <cellStyle name="60% - Accent6 2" xfId="57" xr:uid="{00000000-0005-0000-0000-000055020000}"/>
    <cellStyle name="60% - Accent6 3" xfId="242" xr:uid="{00000000-0005-0000-0000-000056020000}"/>
    <cellStyle name="60% - Accent6 4" xfId="875" xr:uid="{00000000-0005-0000-0000-000057020000}"/>
    <cellStyle name="Accent1" xfId="27" builtinId="29" customBuiltin="1"/>
    <cellStyle name="Accent2" xfId="30" builtinId="33" customBuiltin="1"/>
    <cellStyle name="Accent3" xfId="33" builtinId="37" customBuiltin="1"/>
    <cellStyle name="Accent4" xfId="36" builtinId="41" customBuiltin="1"/>
    <cellStyle name="Accent5" xfId="39" builtinId="45" customBuiltin="1"/>
    <cellStyle name="Accent6" xfId="42" builtinId="49" customBuiltin="1"/>
    <cellStyle name="Bad" xfId="18" builtinId="27" customBuiltin="1"/>
    <cellStyle name="Calculation" xfId="21" builtinId="22" customBuiltin="1"/>
    <cellStyle name="Check Cell" xfId="23" builtinId="23" customBuiltin="1"/>
    <cellStyle name="Comma 2" xfId="184" xr:uid="{00000000-0005-0000-0000-000061020000}"/>
    <cellStyle name="Comma 2 2" xfId="191" xr:uid="{00000000-0005-0000-0000-000062020000}"/>
    <cellStyle name="Comma 3" xfId="190" xr:uid="{00000000-0005-0000-0000-000063020000}"/>
    <cellStyle name="Currency 10" xfId="866" xr:uid="{00000000-0005-0000-0000-000065020000}"/>
    <cellStyle name="Currency 11" xfId="878" xr:uid="{A94799EE-BE35-4B87-A05E-FFD876BEC446}"/>
    <cellStyle name="Currency 2" xfId="8" xr:uid="{00000000-0005-0000-0000-000066020000}"/>
    <cellStyle name="Currency 2 2" xfId="92" xr:uid="{00000000-0005-0000-0000-000067020000}"/>
    <cellStyle name="Currency 2 2 2" xfId="182" xr:uid="{00000000-0005-0000-0000-000068020000}"/>
    <cellStyle name="Currency 2 3" xfId="169" xr:uid="{00000000-0005-0000-0000-000069020000}"/>
    <cellStyle name="Currency 2 4" xfId="719" xr:uid="{00000000-0005-0000-0000-00006A020000}"/>
    <cellStyle name="Currency 3" xfId="166" xr:uid="{00000000-0005-0000-0000-00006B020000}"/>
    <cellStyle name="Currency 3 2" xfId="168" xr:uid="{00000000-0005-0000-0000-00006C020000}"/>
    <cellStyle name="Currency 3 2 2" xfId="192" xr:uid="{00000000-0005-0000-0000-00006D020000}"/>
    <cellStyle name="Currency 4" xfId="188" xr:uid="{00000000-0005-0000-0000-00006E020000}"/>
    <cellStyle name="Currency 5" xfId="5" xr:uid="{00000000-0005-0000-0000-00006F020000}"/>
    <cellStyle name="Currency 5 2" xfId="198" xr:uid="{00000000-0005-0000-0000-000070020000}"/>
    <cellStyle name="Currency 5 2 2" xfId="221" xr:uid="{00000000-0005-0000-0000-000071020000}"/>
    <cellStyle name="Currency 5 3" xfId="206" xr:uid="{00000000-0005-0000-0000-000072020000}"/>
    <cellStyle name="Currency 5 3 2" xfId="232" xr:uid="{00000000-0005-0000-0000-000073020000}"/>
    <cellStyle name="Currency 5 4" xfId="214" xr:uid="{00000000-0005-0000-0000-000074020000}"/>
    <cellStyle name="Currency 5 5" xfId="196" xr:uid="{00000000-0005-0000-0000-000075020000}"/>
    <cellStyle name="Currency 6" xfId="201" xr:uid="{00000000-0005-0000-0000-000076020000}"/>
    <cellStyle name="Currency 6 2" xfId="226" xr:uid="{00000000-0005-0000-0000-000077020000}"/>
    <cellStyle name="Currency 7" xfId="210" xr:uid="{00000000-0005-0000-0000-000078020000}"/>
    <cellStyle name="Currency 8" xfId="179" xr:uid="{00000000-0005-0000-0000-000079020000}"/>
    <cellStyle name="Currency 9" xfId="714" xr:uid="{00000000-0005-0000-0000-00007A020000}"/>
    <cellStyle name="Explanatory Text" xfId="25"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2" builtinId="8"/>
    <cellStyle name="Hyperlink 2" xfId="49" xr:uid="{00000000-0005-0000-0000-000082020000}"/>
    <cellStyle name="Hyperlink 3" xfId="47" xr:uid="{00000000-0005-0000-0000-000083020000}"/>
    <cellStyle name="Hyperlink 3 2" xfId="187" xr:uid="{00000000-0005-0000-0000-000084020000}"/>
    <cellStyle name="Hyperlink 4" xfId="715" xr:uid="{00000000-0005-0000-0000-000085020000}"/>
    <cellStyle name="Hyperlink 5" xfId="867" xr:uid="{00000000-0005-0000-0000-000086020000}"/>
    <cellStyle name="Input" xfId="19" builtinId="20" customBuiltin="1"/>
    <cellStyle name="Linked Cell" xfId="22" builtinId="24" customBuiltin="1"/>
    <cellStyle name="Neutral" xfId="243" builtinId="28" customBuiltin="1"/>
    <cellStyle name="Neutral 2" xfId="51" xr:uid="{00000000-0005-0000-0000-00008A020000}"/>
    <cellStyle name="Neutral 3" xfId="236" xr:uid="{00000000-0005-0000-0000-00008B020000}"/>
    <cellStyle name="Neutral 4" xfId="869" xr:uid="{00000000-0005-0000-0000-00008C020000}"/>
    <cellStyle name="Normal" xfId="0" builtinId="0"/>
    <cellStyle name="Normal 10" xfId="45" xr:uid="{00000000-0005-0000-0000-00008E020000}"/>
    <cellStyle name="Normal 10 2" xfId="225" xr:uid="{00000000-0005-0000-0000-00008F020000}"/>
    <cellStyle name="Normal 10 2 2" xfId="861" xr:uid="{00000000-0005-0000-0000-000090020000}"/>
    <cellStyle name="Normal 10 2 3" xfId="487" xr:uid="{00000000-0005-0000-0000-000091020000}"/>
    <cellStyle name="Normal 10 3" xfId="200" xr:uid="{00000000-0005-0000-0000-000092020000}"/>
    <cellStyle name="Normal 11" xfId="4" xr:uid="{00000000-0005-0000-0000-000093020000}"/>
    <cellStyle name="Normal 11 2" xfId="209" xr:uid="{00000000-0005-0000-0000-000094020000}"/>
    <cellStyle name="Normal 11 3" xfId="716" xr:uid="{00000000-0005-0000-0000-000095020000}"/>
    <cellStyle name="Normal 11 4" xfId="251" xr:uid="{00000000-0005-0000-0000-000096020000}"/>
    <cellStyle name="Normal 12" xfId="170" xr:uid="{00000000-0005-0000-0000-000097020000}"/>
    <cellStyle name="Normal 12 2" xfId="176" xr:uid="{00000000-0005-0000-0000-000098020000}"/>
    <cellStyle name="Normal 12 3" xfId="208" xr:uid="{00000000-0005-0000-0000-000099020000}"/>
    <cellStyle name="Normal 12 4" xfId="841" xr:uid="{00000000-0005-0000-0000-00009A020000}"/>
    <cellStyle name="Normal 13" xfId="178" xr:uid="{00000000-0005-0000-0000-00009B020000}"/>
    <cellStyle name="Normal 13 2" xfId="844" xr:uid="{00000000-0005-0000-0000-00009C020000}"/>
    <cellStyle name="Normal 13 3" xfId="474" xr:uid="{00000000-0005-0000-0000-00009D020000}"/>
    <cellStyle name="Normal 14" xfId="594" xr:uid="{00000000-0005-0000-0000-00009E020000}"/>
    <cellStyle name="Normal 15" xfId="713" xr:uid="{00000000-0005-0000-0000-00009F020000}"/>
    <cellStyle name="Normal 16" xfId="250" xr:uid="{00000000-0005-0000-0000-0000A0020000}"/>
    <cellStyle name="Normal 16 2" xfId="876" xr:uid="{00000000-0005-0000-0000-0000A1020000}"/>
    <cellStyle name="Normal 17" xfId="864" xr:uid="{00000000-0005-0000-0000-0000A2020000}"/>
    <cellStyle name="Normal 17 2" xfId="877" xr:uid="{00000000-0005-0000-0000-0000A3020000}"/>
    <cellStyle name="Normal 18" xfId="865" xr:uid="{00000000-0005-0000-0000-0000A4020000}"/>
    <cellStyle name="Normal 2" xfId="6" xr:uid="{00000000-0005-0000-0000-0000A5020000}"/>
    <cellStyle name="Normal 2 2" xfId="11" xr:uid="{00000000-0005-0000-0000-0000A6020000}"/>
    <cellStyle name="Normal 2 2 2" xfId="62" xr:uid="{00000000-0005-0000-0000-0000A7020000}"/>
    <cellStyle name="Normal 2 2 3" xfId="722" xr:uid="{00000000-0005-0000-0000-0000A8020000}"/>
    <cellStyle name="Normal 2 3" xfId="12" xr:uid="{00000000-0005-0000-0000-0000A9020000}"/>
    <cellStyle name="Normal 2 3 2" xfId="122" xr:uid="{00000000-0005-0000-0000-0000AA020000}"/>
    <cellStyle name="Normal 2 3 3" xfId="61" xr:uid="{00000000-0005-0000-0000-0000AB020000}"/>
    <cellStyle name="Normal 2 3 4" xfId="175" xr:uid="{00000000-0005-0000-0000-0000AC020000}"/>
    <cellStyle name="Normal 2 3 5" xfId="723" xr:uid="{00000000-0005-0000-0000-0000AD020000}"/>
    <cellStyle name="Normal 2 4" xfId="89" xr:uid="{00000000-0005-0000-0000-0000AE020000}"/>
    <cellStyle name="Normal 2 4 2" xfId="149" xr:uid="{00000000-0005-0000-0000-0000AF020000}"/>
    <cellStyle name="Normal 2 4 2 2" xfId="345" xr:uid="{00000000-0005-0000-0000-0000B0020000}"/>
    <cellStyle name="Normal 2 4 2 3" xfId="456" xr:uid="{00000000-0005-0000-0000-0000B1020000}"/>
    <cellStyle name="Normal 2 4 2 4" xfId="575" xr:uid="{00000000-0005-0000-0000-0000B2020000}"/>
    <cellStyle name="Normal 2 4 2 5" xfId="694" xr:uid="{00000000-0005-0000-0000-0000B3020000}"/>
    <cellStyle name="Normal 2 4 2 6" xfId="823" xr:uid="{00000000-0005-0000-0000-0000B4020000}"/>
    <cellStyle name="Normal 2 4 3" xfId="291" xr:uid="{00000000-0005-0000-0000-0000B5020000}"/>
    <cellStyle name="Normal 2 4 4" xfId="400" xr:uid="{00000000-0005-0000-0000-0000B6020000}"/>
    <cellStyle name="Normal 2 4 5" xfId="517" xr:uid="{00000000-0005-0000-0000-0000B7020000}"/>
    <cellStyle name="Normal 2 4 6" xfId="636" xr:uid="{00000000-0005-0000-0000-0000B8020000}"/>
    <cellStyle name="Normal 2 4 7" xfId="765" xr:uid="{00000000-0005-0000-0000-0000B9020000}"/>
    <cellStyle name="Normal 2 5" xfId="48" xr:uid="{00000000-0005-0000-0000-0000BA020000}"/>
    <cellStyle name="Normal 2 5 2" xfId="181" xr:uid="{00000000-0005-0000-0000-0000BB020000}"/>
    <cellStyle name="Normal 2 6" xfId="171" xr:uid="{00000000-0005-0000-0000-0000BC020000}"/>
    <cellStyle name="Normal 2 7" xfId="173" xr:uid="{00000000-0005-0000-0000-0000BD020000}"/>
    <cellStyle name="Normal 2 8" xfId="717" xr:uid="{00000000-0005-0000-0000-0000BE020000}"/>
    <cellStyle name="Normal 3" xfId="7" xr:uid="{00000000-0005-0000-0000-0000BF020000}"/>
    <cellStyle name="Normal 3 2" xfId="46" xr:uid="{00000000-0005-0000-0000-0000C0020000}"/>
    <cellStyle name="Normal 3 2 2" xfId="193" xr:uid="{00000000-0005-0000-0000-0000C1020000}"/>
    <cellStyle name="Normal 3 3" xfId="185" xr:uid="{00000000-0005-0000-0000-0000C2020000}"/>
    <cellStyle name="Normal 3 4" xfId="718" xr:uid="{00000000-0005-0000-0000-0000C3020000}"/>
    <cellStyle name="Normal 4" xfId="10" xr:uid="{00000000-0005-0000-0000-0000C4020000}"/>
    <cellStyle name="Normal 4 2" xfId="119" xr:uid="{00000000-0005-0000-0000-0000C5020000}"/>
    <cellStyle name="Normal 4 2 2" xfId="220" xr:uid="{00000000-0005-0000-0000-0000C6020000}"/>
    <cellStyle name="Normal 4 2 2 2" xfId="858" xr:uid="{00000000-0005-0000-0000-0000C7020000}"/>
    <cellStyle name="Normal 4 2 3" xfId="427" xr:uid="{00000000-0005-0000-0000-0000C8020000}"/>
    <cellStyle name="Normal 4 2 4" xfId="546" xr:uid="{00000000-0005-0000-0000-0000C9020000}"/>
    <cellStyle name="Normal 4 2 5" xfId="665" xr:uid="{00000000-0005-0000-0000-0000CA020000}"/>
    <cellStyle name="Normal 4 2 6" xfId="794" xr:uid="{00000000-0005-0000-0000-0000CB020000}"/>
    <cellStyle name="Normal 4 3" xfId="58" xr:uid="{00000000-0005-0000-0000-0000CC020000}"/>
    <cellStyle name="Normal 4 3 2" xfId="231" xr:uid="{00000000-0005-0000-0000-0000CD020000}"/>
    <cellStyle name="Normal 4 3 3" xfId="736" xr:uid="{00000000-0005-0000-0000-0000CE020000}"/>
    <cellStyle name="Normal 4 4" xfId="172" xr:uid="{00000000-0005-0000-0000-0000CF020000}"/>
    <cellStyle name="Normal 4 4 2" xfId="177" xr:uid="{00000000-0005-0000-0000-0000D0020000}"/>
    <cellStyle name="Normal 4 4 3" xfId="213" xr:uid="{00000000-0005-0000-0000-0000D1020000}"/>
    <cellStyle name="Normal 4 4 4" xfId="842" xr:uid="{00000000-0005-0000-0000-0000D2020000}"/>
    <cellStyle name="Normal 4 5" xfId="174" xr:uid="{00000000-0005-0000-0000-0000D3020000}"/>
    <cellStyle name="Normal 4 5 2" xfId="843" xr:uid="{00000000-0005-0000-0000-0000D4020000}"/>
    <cellStyle name="Normal 4 5 3" xfId="488" xr:uid="{00000000-0005-0000-0000-0000D5020000}"/>
    <cellStyle name="Normal 4 6" xfId="607" xr:uid="{00000000-0005-0000-0000-0000D6020000}"/>
    <cellStyle name="Normal 4 7" xfId="721" xr:uid="{00000000-0005-0000-0000-0000D7020000}"/>
    <cellStyle name="Normal 5" xfId="60" xr:uid="{00000000-0005-0000-0000-0000D8020000}"/>
    <cellStyle name="Normal 5 2" xfId="121" xr:uid="{00000000-0005-0000-0000-0000D9020000}"/>
    <cellStyle name="Normal 5 2 2" xfId="319" xr:uid="{00000000-0005-0000-0000-0000DA020000}"/>
    <cellStyle name="Normal 5 2 3" xfId="429" xr:uid="{00000000-0005-0000-0000-0000DB020000}"/>
    <cellStyle name="Normal 5 2 4" xfId="548" xr:uid="{00000000-0005-0000-0000-0000DC020000}"/>
    <cellStyle name="Normal 5 2 5" xfId="667" xr:uid="{00000000-0005-0000-0000-0000DD020000}"/>
    <cellStyle name="Normal 5 2 6" xfId="796" xr:uid="{00000000-0005-0000-0000-0000DE020000}"/>
    <cellStyle name="Normal 5 3" xfId="189" xr:uid="{00000000-0005-0000-0000-0000DF020000}"/>
    <cellStyle name="Normal 5 3 2" xfId="847" xr:uid="{00000000-0005-0000-0000-0000E0020000}"/>
    <cellStyle name="Normal 5 3 3" xfId="265" xr:uid="{00000000-0005-0000-0000-0000E1020000}"/>
    <cellStyle name="Normal 5 4" xfId="374" xr:uid="{00000000-0005-0000-0000-0000E2020000}"/>
    <cellStyle name="Normal 5 5" xfId="490" xr:uid="{00000000-0005-0000-0000-0000E3020000}"/>
    <cellStyle name="Normal 5 6" xfId="609" xr:uid="{00000000-0005-0000-0000-0000E4020000}"/>
    <cellStyle name="Normal 5 7" xfId="738" xr:uid="{00000000-0005-0000-0000-0000E5020000}"/>
    <cellStyle name="Normal 6" xfId="63" xr:uid="{00000000-0005-0000-0000-0000E6020000}"/>
    <cellStyle name="Normal 6 2" xfId="123" xr:uid="{00000000-0005-0000-0000-0000E7020000}"/>
    <cellStyle name="Normal 6 2 2" xfId="219" xr:uid="{00000000-0005-0000-0000-0000E8020000}"/>
    <cellStyle name="Normal 6 2 2 2" xfId="857" xr:uid="{00000000-0005-0000-0000-0000E9020000}"/>
    <cellStyle name="Normal 6 2 3" xfId="430" xr:uid="{00000000-0005-0000-0000-0000EA020000}"/>
    <cellStyle name="Normal 6 2 4" xfId="549" xr:uid="{00000000-0005-0000-0000-0000EB020000}"/>
    <cellStyle name="Normal 6 2 5" xfId="668" xr:uid="{00000000-0005-0000-0000-0000EC020000}"/>
    <cellStyle name="Normal 6 2 6" xfId="797" xr:uid="{00000000-0005-0000-0000-0000ED020000}"/>
    <cellStyle name="Normal 6 3" xfId="205" xr:uid="{00000000-0005-0000-0000-0000EE020000}"/>
    <cellStyle name="Normal 6 3 2" xfId="230" xr:uid="{00000000-0005-0000-0000-0000EF020000}"/>
    <cellStyle name="Normal 6 3 3" xfId="852" xr:uid="{00000000-0005-0000-0000-0000F0020000}"/>
    <cellStyle name="Normal 6 4" xfId="212" xr:uid="{00000000-0005-0000-0000-0000F1020000}"/>
    <cellStyle name="Normal 6 4 2" xfId="853" xr:uid="{00000000-0005-0000-0000-0000F2020000}"/>
    <cellStyle name="Normal 6 5" xfId="491" xr:uid="{00000000-0005-0000-0000-0000F3020000}"/>
    <cellStyle name="Normal 6 6" xfId="610" xr:uid="{00000000-0005-0000-0000-0000F4020000}"/>
    <cellStyle name="Normal 6 7" xfId="739" xr:uid="{00000000-0005-0000-0000-0000F5020000}"/>
    <cellStyle name="Normal 7" xfId="91" xr:uid="{00000000-0005-0000-0000-0000F6020000}"/>
    <cellStyle name="Normal 7 2" xfId="151" xr:uid="{00000000-0005-0000-0000-0000F7020000}"/>
    <cellStyle name="Normal 7 2 2" xfId="223" xr:uid="{00000000-0005-0000-0000-0000F8020000}"/>
    <cellStyle name="Normal 7 2 2 2" xfId="859" xr:uid="{00000000-0005-0000-0000-0000F9020000}"/>
    <cellStyle name="Normal 7 2 3" xfId="458" xr:uid="{00000000-0005-0000-0000-0000FA020000}"/>
    <cellStyle name="Normal 7 2 4" xfId="577" xr:uid="{00000000-0005-0000-0000-0000FB020000}"/>
    <cellStyle name="Normal 7 2 5" xfId="696" xr:uid="{00000000-0005-0000-0000-0000FC020000}"/>
    <cellStyle name="Normal 7 2 6" xfId="825" xr:uid="{00000000-0005-0000-0000-0000FD020000}"/>
    <cellStyle name="Normal 7 3" xfId="203" xr:uid="{00000000-0005-0000-0000-0000FE020000}"/>
    <cellStyle name="Normal 7 3 2" xfId="228" xr:uid="{00000000-0005-0000-0000-0000FF020000}"/>
    <cellStyle name="Normal 7 3 3" xfId="850" xr:uid="{00000000-0005-0000-0000-000000030000}"/>
    <cellStyle name="Normal 7 4" xfId="216" xr:uid="{00000000-0005-0000-0000-000001030000}"/>
    <cellStyle name="Normal 7 4 2" xfId="854" xr:uid="{00000000-0005-0000-0000-000002030000}"/>
    <cellStyle name="Normal 7 5" xfId="519" xr:uid="{00000000-0005-0000-0000-000003030000}"/>
    <cellStyle name="Normal 7 6" xfId="638" xr:uid="{00000000-0005-0000-0000-000004030000}"/>
    <cellStyle name="Normal 7 7" xfId="767" xr:uid="{00000000-0005-0000-0000-000005030000}"/>
    <cellStyle name="Normal 8" xfId="93" xr:uid="{00000000-0005-0000-0000-000006030000}"/>
    <cellStyle name="Normal 8 2" xfId="152" xr:uid="{00000000-0005-0000-0000-000007030000}"/>
    <cellStyle name="Normal 8 2 2" xfId="224" xr:uid="{00000000-0005-0000-0000-000008030000}"/>
    <cellStyle name="Normal 8 2 2 2" xfId="860" xr:uid="{00000000-0005-0000-0000-000009030000}"/>
    <cellStyle name="Normal 8 2 3" xfId="459" xr:uid="{00000000-0005-0000-0000-00000A030000}"/>
    <cellStyle name="Normal 8 2 4" xfId="578" xr:uid="{00000000-0005-0000-0000-00000B030000}"/>
    <cellStyle name="Normal 8 2 5" xfId="697" xr:uid="{00000000-0005-0000-0000-00000C030000}"/>
    <cellStyle name="Normal 8 2 6" xfId="826" xr:uid="{00000000-0005-0000-0000-00000D030000}"/>
    <cellStyle name="Normal 8 3" xfId="202" xr:uid="{00000000-0005-0000-0000-00000E030000}"/>
    <cellStyle name="Normal 8 3 2" xfId="227" xr:uid="{00000000-0005-0000-0000-00000F030000}"/>
    <cellStyle name="Normal 8 3 3" xfId="849" xr:uid="{00000000-0005-0000-0000-000010030000}"/>
    <cellStyle name="Normal 8 4" xfId="217" xr:uid="{00000000-0005-0000-0000-000011030000}"/>
    <cellStyle name="Normal 8 4 2" xfId="855" xr:uid="{00000000-0005-0000-0000-000012030000}"/>
    <cellStyle name="Normal 8 5" xfId="520" xr:uid="{00000000-0005-0000-0000-000013030000}"/>
    <cellStyle name="Normal 8 6" xfId="639" xr:uid="{00000000-0005-0000-0000-000014030000}"/>
    <cellStyle name="Normal 8 7" xfId="768" xr:uid="{00000000-0005-0000-0000-000015030000}"/>
    <cellStyle name="Normal 9" xfId="167" xr:uid="{00000000-0005-0000-0000-000016030000}"/>
    <cellStyle name="Normal 9 2" xfId="204" xr:uid="{00000000-0005-0000-0000-000017030000}"/>
    <cellStyle name="Normal 9 2 2" xfId="229" xr:uid="{00000000-0005-0000-0000-000018030000}"/>
    <cellStyle name="Normal 9 2 3" xfId="851" xr:uid="{00000000-0005-0000-0000-000019030000}"/>
    <cellStyle name="Normal 9 3" xfId="218" xr:uid="{00000000-0005-0000-0000-00001A030000}"/>
    <cellStyle name="Normal 9 3 2" xfId="856" xr:uid="{00000000-0005-0000-0000-00001B030000}"/>
    <cellStyle name="Normal 9 4" xfId="592" xr:uid="{00000000-0005-0000-0000-00001C030000}"/>
    <cellStyle name="Normal 9 5" xfId="711" xr:uid="{00000000-0005-0000-0000-00001D030000}"/>
    <cellStyle name="Normal 9 6" xfId="840" xr:uid="{00000000-0005-0000-0000-00001E030000}"/>
    <cellStyle name="Normal_Sheet1" xfId="1" xr:uid="{00000000-0005-0000-0000-00001F030000}"/>
    <cellStyle name="Normal_SUPPLY short descriptons" xfId="3" xr:uid="{00000000-0005-0000-0000-000020030000}"/>
    <cellStyle name="Note" xfId="235" builtinId="10" customBuiltin="1"/>
    <cellStyle name="Note 2" xfId="59" xr:uid="{00000000-0005-0000-0000-000022030000}"/>
    <cellStyle name="Note 2 2" xfId="90" xr:uid="{00000000-0005-0000-0000-000023030000}"/>
    <cellStyle name="Note 2 2 2" xfId="150" xr:uid="{00000000-0005-0000-0000-000024030000}"/>
    <cellStyle name="Note 2 2 2 2" xfId="346" xr:uid="{00000000-0005-0000-0000-000025030000}"/>
    <cellStyle name="Note 2 2 2 3" xfId="457" xr:uid="{00000000-0005-0000-0000-000026030000}"/>
    <cellStyle name="Note 2 2 2 4" xfId="576" xr:uid="{00000000-0005-0000-0000-000027030000}"/>
    <cellStyle name="Note 2 2 2 5" xfId="695" xr:uid="{00000000-0005-0000-0000-000028030000}"/>
    <cellStyle name="Note 2 2 2 6" xfId="824" xr:uid="{00000000-0005-0000-0000-000029030000}"/>
    <cellStyle name="Note 2 2 3" xfId="292" xr:uid="{00000000-0005-0000-0000-00002A030000}"/>
    <cellStyle name="Note 2 2 4" xfId="401" xr:uid="{00000000-0005-0000-0000-00002B030000}"/>
    <cellStyle name="Note 2 2 5" xfId="518" xr:uid="{00000000-0005-0000-0000-00002C030000}"/>
    <cellStyle name="Note 2 2 6" xfId="637" xr:uid="{00000000-0005-0000-0000-00002D030000}"/>
    <cellStyle name="Note 2 2 7" xfId="766" xr:uid="{00000000-0005-0000-0000-00002E030000}"/>
    <cellStyle name="Note 2 3" xfId="120" xr:uid="{00000000-0005-0000-0000-00002F030000}"/>
    <cellStyle name="Note 2 3 2" xfId="318" xr:uid="{00000000-0005-0000-0000-000030030000}"/>
    <cellStyle name="Note 2 3 3" xfId="428" xr:uid="{00000000-0005-0000-0000-000031030000}"/>
    <cellStyle name="Note 2 3 4" xfId="547" xr:uid="{00000000-0005-0000-0000-000032030000}"/>
    <cellStyle name="Note 2 3 5" xfId="666" xr:uid="{00000000-0005-0000-0000-000033030000}"/>
    <cellStyle name="Note 2 3 6" xfId="795" xr:uid="{00000000-0005-0000-0000-000034030000}"/>
    <cellStyle name="Note 2 4" xfId="264" xr:uid="{00000000-0005-0000-0000-000035030000}"/>
    <cellStyle name="Note 2 5" xfId="373" xr:uid="{00000000-0005-0000-0000-000036030000}"/>
    <cellStyle name="Note 2 6" xfId="489" xr:uid="{00000000-0005-0000-0000-000037030000}"/>
    <cellStyle name="Note 2 7" xfId="608" xr:uid="{00000000-0005-0000-0000-000038030000}"/>
    <cellStyle name="Note 2 8" xfId="737" xr:uid="{00000000-0005-0000-0000-000039030000}"/>
    <cellStyle name="Note 3" xfId="64" xr:uid="{00000000-0005-0000-0000-00003A030000}"/>
    <cellStyle name="Note 3 2" xfId="124" xr:uid="{00000000-0005-0000-0000-00003B030000}"/>
    <cellStyle name="Note 3 2 2" xfId="320" xr:uid="{00000000-0005-0000-0000-00003C030000}"/>
    <cellStyle name="Note 3 2 3" xfId="431" xr:uid="{00000000-0005-0000-0000-00003D030000}"/>
    <cellStyle name="Note 3 2 4" xfId="550" xr:uid="{00000000-0005-0000-0000-00003E030000}"/>
    <cellStyle name="Note 3 2 5" xfId="669" xr:uid="{00000000-0005-0000-0000-00003F030000}"/>
    <cellStyle name="Note 3 2 6" xfId="798" xr:uid="{00000000-0005-0000-0000-000040030000}"/>
    <cellStyle name="Note 3 3" xfId="266" xr:uid="{00000000-0005-0000-0000-000041030000}"/>
    <cellStyle name="Note 3 4" xfId="375" xr:uid="{00000000-0005-0000-0000-000042030000}"/>
    <cellStyle name="Note 3 5" xfId="492" xr:uid="{00000000-0005-0000-0000-000043030000}"/>
    <cellStyle name="Note 3 6" xfId="611" xr:uid="{00000000-0005-0000-0000-000044030000}"/>
    <cellStyle name="Note 3 7" xfId="740" xr:uid="{00000000-0005-0000-0000-000045030000}"/>
    <cellStyle name="Note 4" xfId="94" xr:uid="{00000000-0005-0000-0000-000046030000}"/>
    <cellStyle name="Note 4 2" xfId="153" xr:uid="{00000000-0005-0000-0000-000047030000}"/>
    <cellStyle name="Note 4 2 2" xfId="347" xr:uid="{00000000-0005-0000-0000-000048030000}"/>
    <cellStyle name="Note 4 2 3" xfId="460" xr:uid="{00000000-0005-0000-0000-000049030000}"/>
    <cellStyle name="Note 4 2 4" xfId="579" xr:uid="{00000000-0005-0000-0000-00004A030000}"/>
    <cellStyle name="Note 4 2 5" xfId="698" xr:uid="{00000000-0005-0000-0000-00004B030000}"/>
    <cellStyle name="Note 4 2 6" xfId="827" xr:uid="{00000000-0005-0000-0000-00004C030000}"/>
    <cellStyle name="Note 4 3" xfId="293" xr:uid="{00000000-0005-0000-0000-00004D030000}"/>
    <cellStyle name="Note 4 4" xfId="402" xr:uid="{00000000-0005-0000-0000-00004E030000}"/>
    <cellStyle name="Note 4 5" xfId="521" xr:uid="{00000000-0005-0000-0000-00004F030000}"/>
    <cellStyle name="Note 4 6" xfId="640" xr:uid="{00000000-0005-0000-0000-000050030000}"/>
    <cellStyle name="Note 4 7" xfId="769" xr:uid="{00000000-0005-0000-0000-000051030000}"/>
    <cellStyle name="Note 5" xfId="863" xr:uid="{00000000-0005-0000-0000-000052030000}"/>
    <cellStyle name="Note 6" xfId="868" xr:uid="{00000000-0005-0000-0000-000053030000}"/>
    <cellStyle name="Output" xfId="20" builtinId="21" customBuiltin="1"/>
    <cellStyle name="Percent 2" xfId="9" xr:uid="{00000000-0005-0000-0000-000055030000}"/>
    <cellStyle name="Percent 2 2" xfId="186" xr:uid="{00000000-0005-0000-0000-000056030000}"/>
    <cellStyle name="Percent 2 2 2" xfId="846" xr:uid="{00000000-0005-0000-0000-000057030000}"/>
    <cellStyle name="Percent 2 2 3" xfId="360" xr:uid="{00000000-0005-0000-0000-000058030000}"/>
    <cellStyle name="Percent 2 3" xfId="195" xr:uid="{00000000-0005-0000-0000-000059030000}"/>
    <cellStyle name="Percent 2 3 2" xfId="848" xr:uid="{00000000-0005-0000-0000-00005A030000}"/>
    <cellStyle name="Percent 2 3 3" xfId="473" xr:uid="{00000000-0005-0000-0000-00005B030000}"/>
    <cellStyle name="Percent 2 4" xfId="183" xr:uid="{00000000-0005-0000-0000-00005C030000}"/>
    <cellStyle name="Percent 2 4 2" xfId="845" xr:uid="{00000000-0005-0000-0000-00005D030000}"/>
    <cellStyle name="Percent 2 4 3" xfId="593" xr:uid="{00000000-0005-0000-0000-00005E030000}"/>
    <cellStyle name="Percent 2 5" xfId="712" xr:uid="{00000000-0005-0000-0000-00005F030000}"/>
    <cellStyle name="Percent 2 6" xfId="720" xr:uid="{00000000-0005-0000-0000-000060030000}"/>
    <cellStyle name="Percent 3" xfId="194" xr:uid="{00000000-0005-0000-0000-000061030000}"/>
    <cellStyle name="Percent 4" xfId="197" xr:uid="{00000000-0005-0000-0000-000062030000}"/>
    <cellStyle name="Percent 4 2" xfId="199" xr:uid="{00000000-0005-0000-0000-000063030000}"/>
    <cellStyle name="Percent 4 2 2" xfId="222" xr:uid="{00000000-0005-0000-0000-000064030000}"/>
    <cellStyle name="Percent 4 3" xfId="207" xr:uid="{00000000-0005-0000-0000-000065030000}"/>
    <cellStyle name="Percent 4 3 2" xfId="233" xr:uid="{00000000-0005-0000-0000-000066030000}"/>
    <cellStyle name="Percent 4 4" xfId="215" xr:uid="{00000000-0005-0000-0000-000067030000}"/>
    <cellStyle name="Percent 5" xfId="211" xr:uid="{00000000-0005-0000-0000-000068030000}"/>
    <cellStyle name="Percent 6" xfId="180" xr:uid="{00000000-0005-0000-0000-000069030000}"/>
    <cellStyle name="Title" xfId="234" builtinId="15" customBuiltin="1"/>
    <cellStyle name="Title 2" xfId="50" xr:uid="{00000000-0005-0000-0000-00006B030000}"/>
    <cellStyle name="Title 3" xfId="862" xr:uid="{00000000-0005-0000-0000-00006C030000}"/>
    <cellStyle name="Total" xfId="26" builtinId="25" customBuiltin="1"/>
    <cellStyle name="Warning Text" xfId="24" builtinId="11" customBuiltin="1"/>
  </cellStyles>
  <dxfs count="0"/>
  <tableStyles count="0" defaultTableStyle="TableStyleMedium2" defaultPivotStyle="PivotStyleLight16"/>
  <colors>
    <mruColors>
      <color rgb="FF66FF33"/>
      <color rgb="FF4595D7"/>
      <color rgb="FF6699FF"/>
      <color rgb="FF36F7FC"/>
      <color rgb="FFF68B32"/>
      <color rgb="FF59F96C"/>
      <color rgb="FFFA94C9"/>
      <color rgb="FF04E6EC"/>
      <color rgb="FF29F742"/>
      <color rgb="FFB283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502673</xdr:colOff>
      <xdr:row>1</xdr:row>
      <xdr:rowOff>76697</xdr:rowOff>
    </xdr:from>
    <xdr:to>
      <xdr:col>1</xdr:col>
      <xdr:colOff>2480035</xdr:colOff>
      <xdr:row>1</xdr:row>
      <xdr:rowOff>495797</xdr:rowOff>
    </xdr:to>
    <xdr:pic>
      <xdr:nvPicPr>
        <xdr:cNvPr id="6" name="Picture 5">
          <a:extLst>
            <a:ext uri="{FF2B5EF4-FFF2-40B4-BE49-F238E27FC236}">
              <a16:creationId xmlns:a16="http://schemas.microsoft.com/office/drawing/2014/main" id="{00000000-0008-0000-09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29" t="16290" r="3781" b="20621"/>
        <a:stretch/>
      </xdr:blipFill>
      <xdr:spPr bwMode="auto">
        <a:xfrm>
          <a:off x="502673" y="348367"/>
          <a:ext cx="2484755" cy="419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17" Type="http://schemas.openxmlformats.org/officeDocument/2006/relationships/hyperlink" Target="https://cctsi.cuanschutz.edu/resources/ctrc/services" TargetMode="External"/><Relationship Id="rId21" Type="http://schemas.openxmlformats.org/officeDocument/2006/relationships/hyperlink" Target="https://cctsi.cuanschutz.edu/resources/ctrc/services" TargetMode="External"/><Relationship Id="rId42" Type="http://schemas.openxmlformats.org/officeDocument/2006/relationships/hyperlink" Target="https://cctsi.cuanschutz.edu/resources/ctrc/services" TargetMode="External"/><Relationship Id="rId63" Type="http://schemas.openxmlformats.org/officeDocument/2006/relationships/hyperlink" Target="https://cctsi.cuanschutz.edu/resources/ctrc/services" TargetMode="External"/><Relationship Id="rId84" Type="http://schemas.openxmlformats.org/officeDocument/2006/relationships/hyperlink" Target="https://cctsi.cuanschutz.edu/resources/ctrc/services" TargetMode="External"/><Relationship Id="rId138" Type="http://schemas.openxmlformats.org/officeDocument/2006/relationships/hyperlink" Target="https://cctsi.cuanschutz.edu/resources/ctrc/services" TargetMode="External"/><Relationship Id="rId159" Type="http://schemas.openxmlformats.org/officeDocument/2006/relationships/hyperlink" Target="https://cctsi.cuanschutz.edu/resources/ctrc/services" TargetMode="External"/><Relationship Id="rId170" Type="http://schemas.openxmlformats.org/officeDocument/2006/relationships/hyperlink" Target="https://cctsi.cuanschutz.edu/resources/ctrc/services" TargetMode="External"/><Relationship Id="rId107" Type="http://schemas.openxmlformats.org/officeDocument/2006/relationships/hyperlink" Target="https://cctsi.cuanschutz.edu/resources/ctrc/services" TargetMode="External"/><Relationship Id="rId11" Type="http://schemas.openxmlformats.org/officeDocument/2006/relationships/hyperlink" Target="https://cctsi.cuanschutz.edu/resources/ctrc/services" TargetMode="External"/><Relationship Id="rId32" Type="http://schemas.openxmlformats.org/officeDocument/2006/relationships/hyperlink" Target="https://cctsi.cuanschutz.edu/resources/ctrc/services" TargetMode="External"/><Relationship Id="rId53" Type="http://schemas.openxmlformats.org/officeDocument/2006/relationships/hyperlink" Target="https://cctsi.cuanschutz.edu/resources/ctrc/services" TargetMode="External"/><Relationship Id="rId74" Type="http://schemas.openxmlformats.org/officeDocument/2006/relationships/hyperlink" Target="https://cctsi.cuanschutz.edu/resources/ctrc/services" TargetMode="External"/><Relationship Id="rId128" Type="http://schemas.openxmlformats.org/officeDocument/2006/relationships/hyperlink" Target="https://cctsi.cuanschutz.edu/resources/ctrc/services" TargetMode="External"/><Relationship Id="rId149" Type="http://schemas.openxmlformats.org/officeDocument/2006/relationships/hyperlink" Target="https://cctsi.cuanschutz.edu/resources/ctrc/services" TargetMode="External"/><Relationship Id="rId5" Type="http://schemas.openxmlformats.org/officeDocument/2006/relationships/hyperlink" Target="https://cctsi.cuanschutz.edu/resources/informatics" TargetMode="External"/><Relationship Id="rId95" Type="http://schemas.openxmlformats.org/officeDocument/2006/relationships/hyperlink" Target="https://cctsi.cuanschutz.edu/resources/ctrc/services" TargetMode="External"/><Relationship Id="rId160" Type="http://schemas.openxmlformats.org/officeDocument/2006/relationships/hyperlink" Target="https://cctsi.cuanschutz.edu/resources/ctrc/services" TargetMode="External"/><Relationship Id="rId181" Type="http://schemas.openxmlformats.org/officeDocument/2006/relationships/comments" Target="../comments1.xml"/><Relationship Id="rId22" Type="http://schemas.openxmlformats.org/officeDocument/2006/relationships/hyperlink" Target="https://cctsi.cuanschutz.edu/resources/ctrc/services" TargetMode="External"/><Relationship Id="rId43" Type="http://schemas.openxmlformats.org/officeDocument/2006/relationships/hyperlink" Target="https://cctsi.cuanschutz.edu/resources/ctrc/services" TargetMode="External"/><Relationship Id="rId64" Type="http://schemas.openxmlformats.org/officeDocument/2006/relationships/hyperlink" Target="https://cctsi.cuanschutz.edu/resources/ctrc/services" TargetMode="External"/><Relationship Id="rId118" Type="http://schemas.openxmlformats.org/officeDocument/2006/relationships/hyperlink" Target="https://cctsi.cuanschutz.edu/resources/ctrc/services" TargetMode="External"/><Relationship Id="rId139" Type="http://schemas.openxmlformats.org/officeDocument/2006/relationships/hyperlink" Target="https://cctsi.cuanschutz.edu/resources/ctrc/services" TargetMode="External"/><Relationship Id="rId85" Type="http://schemas.openxmlformats.org/officeDocument/2006/relationships/hyperlink" Target="https://cctsi.cuanschutz.edu/resources/ctrc/services" TargetMode="External"/><Relationship Id="rId150" Type="http://schemas.openxmlformats.org/officeDocument/2006/relationships/hyperlink" Target="https://cctsi.cuanschutz.edu/resources/ctrc/services" TargetMode="External"/><Relationship Id="rId171" Type="http://schemas.openxmlformats.org/officeDocument/2006/relationships/hyperlink" Target="https://cctsi.cuanschutz.edu/resources/ctrc/services" TargetMode="External"/><Relationship Id="rId12" Type="http://schemas.openxmlformats.org/officeDocument/2006/relationships/hyperlink" Target="https://cctsi.cuanschutz.edu/resources/ctrc/services" TargetMode="External"/><Relationship Id="rId33" Type="http://schemas.openxmlformats.org/officeDocument/2006/relationships/hyperlink" Target="https://cctsi.cuanschutz.edu/resources/ctrc/services" TargetMode="External"/><Relationship Id="rId108" Type="http://schemas.openxmlformats.org/officeDocument/2006/relationships/hyperlink" Target="https://cctsi.cuanschutz.edu/resources/ctrc/services" TargetMode="External"/><Relationship Id="rId129" Type="http://schemas.openxmlformats.org/officeDocument/2006/relationships/hyperlink" Target="https://cctsi.cuanschutz.edu/resources/ctrc/services" TargetMode="External"/><Relationship Id="rId54" Type="http://schemas.openxmlformats.org/officeDocument/2006/relationships/hyperlink" Target="https://cctsi.cuanschutz.edu/resources/ctrc/services" TargetMode="External"/><Relationship Id="rId75" Type="http://schemas.openxmlformats.org/officeDocument/2006/relationships/hyperlink" Target="https://cctsi.cuanschutz.edu/resources/ctrc/services" TargetMode="External"/><Relationship Id="rId96" Type="http://schemas.openxmlformats.org/officeDocument/2006/relationships/hyperlink" Target="https://cctsi.cuanschutz.edu/resources/ctrc/services" TargetMode="External"/><Relationship Id="rId140" Type="http://schemas.openxmlformats.org/officeDocument/2006/relationships/hyperlink" Target="https://cctsi.cuanschutz.edu/resources/ctrc/services" TargetMode="External"/><Relationship Id="rId161" Type="http://schemas.openxmlformats.org/officeDocument/2006/relationships/hyperlink" Target="https://cctsi.cuanschutz.edu/resources/ctrc/services" TargetMode="External"/><Relationship Id="rId6" Type="http://schemas.openxmlformats.org/officeDocument/2006/relationships/hyperlink" Target="https://cctsi.cuanschutz.edu/resources/informatics" TargetMode="External"/><Relationship Id="rId23" Type="http://schemas.openxmlformats.org/officeDocument/2006/relationships/hyperlink" Target="https://cctsi.cuanschutz.edu/resources/ctrc/services" TargetMode="External"/><Relationship Id="rId119" Type="http://schemas.openxmlformats.org/officeDocument/2006/relationships/hyperlink" Target="https://cctsi.cuanschutz.edu/resources/ctrc/services" TargetMode="External"/><Relationship Id="rId44" Type="http://schemas.openxmlformats.org/officeDocument/2006/relationships/hyperlink" Target="https://cctsi.cuanschutz.edu/resources/ctrc/services" TargetMode="External"/><Relationship Id="rId60" Type="http://schemas.openxmlformats.org/officeDocument/2006/relationships/hyperlink" Target="https://cctsi.cuanschutz.edu/resources/ctrc/services" TargetMode="External"/><Relationship Id="rId65" Type="http://schemas.openxmlformats.org/officeDocument/2006/relationships/hyperlink" Target="https://cctsi.cuanschutz.edu/resources/ctrc/services" TargetMode="External"/><Relationship Id="rId81" Type="http://schemas.openxmlformats.org/officeDocument/2006/relationships/hyperlink" Target="https://cctsi.cuanschutz.edu/resources/ctrc/services" TargetMode="External"/><Relationship Id="rId86" Type="http://schemas.openxmlformats.org/officeDocument/2006/relationships/hyperlink" Target="https://cctsi.cuanschutz.edu/resources/ctrc/services" TargetMode="External"/><Relationship Id="rId130" Type="http://schemas.openxmlformats.org/officeDocument/2006/relationships/hyperlink" Target="https://cctsi.cuanschutz.edu/resources/ctrc/services" TargetMode="External"/><Relationship Id="rId135" Type="http://schemas.openxmlformats.org/officeDocument/2006/relationships/hyperlink" Target="https://cctsi.cuanschutz.edu/resources/ctrc/services" TargetMode="External"/><Relationship Id="rId151" Type="http://schemas.openxmlformats.org/officeDocument/2006/relationships/hyperlink" Target="https://cctsi.cuanschutz.edu/resources/ctrc/services" TargetMode="External"/><Relationship Id="rId156" Type="http://schemas.openxmlformats.org/officeDocument/2006/relationships/hyperlink" Target="https://cctsi.cuanschutz.edu/resources/ctrc/services" TargetMode="External"/><Relationship Id="rId177" Type="http://schemas.openxmlformats.org/officeDocument/2006/relationships/hyperlink" Target="https://cctsi.cuanschutz.edu/resources/ctrc/services" TargetMode="External"/><Relationship Id="rId172" Type="http://schemas.openxmlformats.org/officeDocument/2006/relationships/hyperlink" Target="https://cctsi.cuanschutz.edu/resources/ctrc/services" TargetMode="External"/><Relationship Id="rId13" Type="http://schemas.openxmlformats.org/officeDocument/2006/relationships/hyperlink" Target="https://cctsi.cuanschutz.edu/resources/ctrc/services" TargetMode="External"/><Relationship Id="rId18" Type="http://schemas.openxmlformats.org/officeDocument/2006/relationships/hyperlink" Target="https://cctsi.cuanschutz.edu/resources/ctrc/services" TargetMode="External"/><Relationship Id="rId39" Type="http://schemas.openxmlformats.org/officeDocument/2006/relationships/hyperlink" Target="https://cctsi.cuanschutz.edu/resources/ctrc/services" TargetMode="External"/><Relationship Id="rId109" Type="http://schemas.openxmlformats.org/officeDocument/2006/relationships/hyperlink" Target="https://cctsi.cuanschutz.edu/resources/ctrc/services" TargetMode="External"/><Relationship Id="rId34" Type="http://schemas.openxmlformats.org/officeDocument/2006/relationships/hyperlink" Target="https://cctsi.cuanschutz.edu/resources/ctrc/services" TargetMode="External"/><Relationship Id="rId50" Type="http://schemas.openxmlformats.org/officeDocument/2006/relationships/hyperlink" Target="https://cctsi.cuanschutz.edu/resources/ctrc/services" TargetMode="External"/><Relationship Id="rId55" Type="http://schemas.openxmlformats.org/officeDocument/2006/relationships/hyperlink" Target="https://cctsi.cuanschutz.edu/resources/ctrc/services" TargetMode="External"/><Relationship Id="rId76" Type="http://schemas.openxmlformats.org/officeDocument/2006/relationships/hyperlink" Target="https://cctsi.cuanschutz.edu/resources/ctrc/services" TargetMode="External"/><Relationship Id="rId97" Type="http://schemas.openxmlformats.org/officeDocument/2006/relationships/hyperlink" Target="https://cctsi.cuanschutz.edu/resources/ctrc/services" TargetMode="External"/><Relationship Id="rId104" Type="http://schemas.openxmlformats.org/officeDocument/2006/relationships/hyperlink" Target="https://cctsi.cuanschutz.edu/resources/ctrc/services" TargetMode="External"/><Relationship Id="rId120" Type="http://schemas.openxmlformats.org/officeDocument/2006/relationships/hyperlink" Target="https://cctsi.cuanschutz.edu/resources/ctrc/services" TargetMode="External"/><Relationship Id="rId125" Type="http://schemas.openxmlformats.org/officeDocument/2006/relationships/hyperlink" Target="https://cctsi.cuanschutz.edu/resources/ctrc/services" TargetMode="External"/><Relationship Id="rId141" Type="http://schemas.openxmlformats.org/officeDocument/2006/relationships/hyperlink" Target="https://cctsi.cuanschutz.edu/resources/ctrc/services" TargetMode="External"/><Relationship Id="rId146" Type="http://schemas.openxmlformats.org/officeDocument/2006/relationships/hyperlink" Target="https://cctsi.cuanschutz.edu/resources/ctrc/services" TargetMode="External"/><Relationship Id="rId167" Type="http://schemas.openxmlformats.org/officeDocument/2006/relationships/hyperlink" Target="https://cctsi.cuanschutz.edu/resources/ctrc/services" TargetMode="External"/><Relationship Id="rId7" Type="http://schemas.openxmlformats.org/officeDocument/2006/relationships/hyperlink" Target="https://cctsi.cuanschutz.edu/resources/ctrc/services/chcoservices" TargetMode="External"/><Relationship Id="rId71" Type="http://schemas.openxmlformats.org/officeDocument/2006/relationships/hyperlink" Target="https://cctsi.cuanschutz.edu/resources/ctrc/services" TargetMode="External"/><Relationship Id="rId92" Type="http://schemas.openxmlformats.org/officeDocument/2006/relationships/hyperlink" Target="https://cctsi.cuanschutz.edu/resources/ctrc/services" TargetMode="External"/><Relationship Id="rId162" Type="http://schemas.openxmlformats.org/officeDocument/2006/relationships/hyperlink" Target="https://cctsi.cuanschutz.edu/resources/ctrc/services" TargetMode="External"/><Relationship Id="rId2" Type="http://schemas.openxmlformats.org/officeDocument/2006/relationships/hyperlink" Target="https://cctsi.cuanschutz.edu/resources/ctrc/services/uchservices" TargetMode="External"/><Relationship Id="rId29" Type="http://schemas.openxmlformats.org/officeDocument/2006/relationships/hyperlink" Target="https://cctsi.cuanschutz.edu/resources/ctrc/services" TargetMode="External"/><Relationship Id="rId24" Type="http://schemas.openxmlformats.org/officeDocument/2006/relationships/hyperlink" Target="https://cctsi.cuanschutz.edu/resources/ctrc/services" TargetMode="External"/><Relationship Id="rId40" Type="http://schemas.openxmlformats.org/officeDocument/2006/relationships/hyperlink" Target="https://cctsi.cuanschutz.edu/resources/ctrc/services" TargetMode="External"/><Relationship Id="rId45" Type="http://schemas.openxmlformats.org/officeDocument/2006/relationships/hyperlink" Target="https://cctsi.cuanschutz.edu/resources/ctrc/services" TargetMode="External"/><Relationship Id="rId66" Type="http://schemas.openxmlformats.org/officeDocument/2006/relationships/hyperlink" Target="https://cctsi.cuanschutz.edu/resources/ctrc/services" TargetMode="External"/><Relationship Id="rId87" Type="http://schemas.openxmlformats.org/officeDocument/2006/relationships/hyperlink" Target="https://cctsi.cuanschutz.edu/resources/ctrc/services" TargetMode="External"/><Relationship Id="rId110" Type="http://schemas.openxmlformats.org/officeDocument/2006/relationships/hyperlink" Target="https://cctsi.cuanschutz.edu/resources/ctrc/services" TargetMode="External"/><Relationship Id="rId115" Type="http://schemas.openxmlformats.org/officeDocument/2006/relationships/hyperlink" Target="https://cctsi.cuanschutz.edu/resources/ctrc/services" TargetMode="External"/><Relationship Id="rId131" Type="http://schemas.openxmlformats.org/officeDocument/2006/relationships/hyperlink" Target="https://cctsi.cuanschutz.edu/resources/ctrc/services" TargetMode="External"/><Relationship Id="rId136" Type="http://schemas.openxmlformats.org/officeDocument/2006/relationships/hyperlink" Target="https://cctsi.cuanschutz.edu/resources/ctrc/services" TargetMode="External"/><Relationship Id="rId157" Type="http://schemas.openxmlformats.org/officeDocument/2006/relationships/hyperlink" Target="https://cctsi.cuanschutz.edu/resources/ctrc/services" TargetMode="External"/><Relationship Id="rId178" Type="http://schemas.openxmlformats.org/officeDocument/2006/relationships/hyperlink" Target="https://cctsi.cuanschutz.edu/resources/ctrc/services/uchservices" TargetMode="External"/><Relationship Id="rId61" Type="http://schemas.openxmlformats.org/officeDocument/2006/relationships/hyperlink" Target="https://cctsi.cuanschutz.edu/resources/ctrc/services" TargetMode="External"/><Relationship Id="rId82" Type="http://schemas.openxmlformats.org/officeDocument/2006/relationships/hyperlink" Target="https://cctsi.cuanschutz.edu/resources/ctrc/services" TargetMode="External"/><Relationship Id="rId152" Type="http://schemas.openxmlformats.org/officeDocument/2006/relationships/hyperlink" Target="https://cctsi.cuanschutz.edu/resources/ctrc/services" TargetMode="External"/><Relationship Id="rId173" Type="http://schemas.openxmlformats.org/officeDocument/2006/relationships/hyperlink" Target="https://cctsi.cuanschutz.edu/resources/ctrc/services" TargetMode="External"/><Relationship Id="rId19" Type="http://schemas.openxmlformats.org/officeDocument/2006/relationships/hyperlink" Target="https://cctsi.cuanschutz.edu/resources/ctrc/services" TargetMode="External"/><Relationship Id="rId14" Type="http://schemas.openxmlformats.org/officeDocument/2006/relationships/hyperlink" Target="https://cctsi.cuanschutz.edu/resources/ctrc/services" TargetMode="External"/><Relationship Id="rId30" Type="http://schemas.openxmlformats.org/officeDocument/2006/relationships/hyperlink" Target="https://cctsi.cuanschutz.edu/resources/ctrc/services" TargetMode="External"/><Relationship Id="rId35" Type="http://schemas.openxmlformats.org/officeDocument/2006/relationships/hyperlink" Target="https://cctsi.cuanschutz.edu/resources/ctrc/services" TargetMode="External"/><Relationship Id="rId56" Type="http://schemas.openxmlformats.org/officeDocument/2006/relationships/hyperlink" Target="https://cctsi.cuanschutz.edu/resources/ctrc/services" TargetMode="External"/><Relationship Id="rId77" Type="http://schemas.openxmlformats.org/officeDocument/2006/relationships/hyperlink" Target="https://cctsi.cuanschutz.edu/resources/ctrc/services" TargetMode="External"/><Relationship Id="rId100" Type="http://schemas.openxmlformats.org/officeDocument/2006/relationships/hyperlink" Target="https://cctsi.cuanschutz.edu/resources/ctrc/services" TargetMode="External"/><Relationship Id="rId105" Type="http://schemas.openxmlformats.org/officeDocument/2006/relationships/hyperlink" Target="https://cctsi.cuanschutz.edu/resources/ctrc/services" TargetMode="External"/><Relationship Id="rId126" Type="http://schemas.openxmlformats.org/officeDocument/2006/relationships/hyperlink" Target="https://cctsi.cuanschutz.edu/resources/ctrc/services" TargetMode="External"/><Relationship Id="rId147" Type="http://schemas.openxmlformats.org/officeDocument/2006/relationships/hyperlink" Target="https://cctsi.cuanschutz.edu/resources/ctrc/services" TargetMode="External"/><Relationship Id="rId168" Type="http://schemas.openxmlformats.org/officeDocument/2006/relationships/hyperlink" Target="https://cctsi.cuanschutz.edu/resources/ctrc/services" TargetMode="External"/><Relationship Id="rId8" Type="http://schemas.openxmlformats.org/officeDocument/2006/relationships/hyperlink" Target="https://cctsi.cuanschutz.edu/resources/ctrc/services/chcoservices" TargetMode="External"/><Relationship Id="rId51" Type="http://schemas.openxmlformats.org/officeDocument/2006/relationships/hyperlink" Target="https://cctsi.cuanschutz.edu/resources/ctrc/services" TargetMode="External"/><Relationship Id="rId72" Type="http://schemas.openxmlformats.org/officeDocument/2006/relationships/hyperlink" Target="https://cctsi.cuanschutz.edu/resources/ctrc/services" TargetMode="External"/><Relationship Id="rId93" Type="http://schemas.openxmlformats.org/officeDocument/2006/relationships/hyperlink" Target="https://cctsi.cuanschutz.edu/resources/ctrc/services" TargetMode="External"/><Relationship Id="rId98" Type="http://schemas.openxmlformats.org/officeDocument/2006/relationships/hyperlink" Target="https://cctsi.cuanschutz.edu/resources/ctrc/services" TargetMode="External"/><Relationship Id="rId121" Type="http://schemas.openxmlformats.org/officeDocument/2006/relationships/hyperlink" Target="https://cctsi.cuanschutz.edu/resources/ctrc/services" TargetMode="External"/><Relationship Id="rId142" Type="http://schemas.openxmlformats.org/officeDocument/2006/relationships/hyperlink" Target="https://cctsi.cuanschutz.edu/resources/ctrc/services" TargetMode="External"/><Relationship Id="rId163" Type="http://schemas.openxmlformats.org/officeDocument/2006/relationships/hyperlink" Target="https://cctsi.cuanschutz.edu/resources/ctrc/services" TargetMode="External"/><Relationship Id="rId3" Type="http://schemas.openxmlformats.org/officeDocument/2006/relationships/hyperlink" Target="https://cctsi.cuanschutz.edu/resources/ctrc/services" TargetMode="External"/><Relationship Id="rId25" Type="http://schemas.openxmlformats.org/officeDocument/2006/relationships/hyperlink" Target="https://cctsi.cuanschutz.edu/resources/ctrc/services" TargetMode="External"/><Relationship Id="rId46" Type="http://schemas.openxmlformats.org/officeDocument/2006/relationships/hyperlink" Target="https://cctsi.cuanschutz.edu/resources/ctrc/services" TargetMode="External"/><Relationship Id="rId67" Type="http://schemas.openxmlformats.org/officeDocument/2006/relationships/hyperlink" Target="https://cctsi.cuanschutz.edu/resources/ctrc/services" TargetMode="External"/><Relationship Id="rId116" Type="http://schemas.openxmlformats.org/officeDocument/2006/relationships/hyperlink" Target="https://cctsi.cuanschutz.edu/resources/ctrc/services" TargetMode="External"/><Relationship Id="rId137" Type="http://schemas.openxmlformats.org/officeDocument/2006/relationships/hyperlink" Target="https://cctsi.cuanschutz.edu/resources/ctrc/services" TargetMode="External"/><Relationship Id="rId158" Type="http://schemas.openxmlformats.org/officeDocument/2006/relationships/hyperlink" Target="https://cctsi.cuanschutz.edu/resources/ctrc/services" TargetMode="External"/><Relationship Id="rId20" Type="http://schemas.openxmlformats.org/officeDocument/2006/relationships/hyperlink" Target="https://cctsi.cuanschutz.edu/resources/ctrc/services" TargetMode="External"/><Relationship Id="rId41" Type="http://schemas.openxmlformats.org/officeDocument/2006/relationships/hyperlink" Target="https://cctsi.cuanschutz.edu/resources/ctrc/services" TargetMode="External"/><Relationship Id="rId62" Type="http://schemas.openxmlformats.org/officeDocument/2006/relationships/hyperlink" Target="https://cctsi.cuanschutz.edu/resources/ctrc/services" TargetMode="External"/><Relationship Id="rId83" Type="http://schemas.openxmlformats.org/officeDocument/2006/relationships/hyperlink" Target="https://cctsi.cuanschutz.edu/resources/ctrc/services" TargetMode="External"/><Relationship Id="rId88" Type="http://schemas.openxmlformats.org/officeDocument/2006/relationships/hyperlink" Target="https://cctsi.cuanschutz.edu/resources/ctrc/services" TargetMode="External"/><Relationship Id="rId111" Type="http://schemas.openxmlformats.org/officeDocument/2006/relationships/hyperlink" Target="https://cctsi.cuanschutz.edu/resources/ctrc/services" TargetMode="External"/><Relationship Id="rId132" Type="http://schemas.openxmlformats.org/officeDocument/2006/relationships/hyperlink" Target="https://cctsi.cuanschutz.edu/resources/ctrc/services" TargetMode="External"/><Relationship Id="rId153" Type="http://schemas.openxmlformats.org/officeDocument/2006/relationships/hyperlink" Target="https://cctsi.cuanschutz.edu/resources/ctrc/services" TargetMode="External"/><Relationship Id="rId174" Type="http://schemas.openxmlformats.org/officeDocument/2006/relationships/hyperlink" Target="https://cctsi.cuanschutz.edu/resources/ctrc/services" TargetMode="External"/><Relationship Id="rId179" Type="http://schemas.openxmlformats.org/officeDocument/2006/relationships/printerSettings" Target="../printerSettings/printerSettings4.bin"/><Relationship Id="rId15" Type="http://schemas.openxmlformats.org/officeDocument/2006/relationships/hyperlink" Target="https://cctsi.cuanschutz.edu/resources/ctrc/services" TargetMode="External"/><Relationship Id="rId36" Type="http://schemas.openxmlformats.org/officeDocument/2006/relationships/hyperlink" Target="https://cctsi.cuanschutz.edu/resources/ctrc/services" TargetMode="External"/><Relationship Id="rId57" Type="http://schemas.openxmlformats.org/officeDocument/2006/relationships/hyperlink" Target="https://cctsi.cuanschutz.edu/resources/ctrc/services" TargetMode="External"/><Relationship Id="rId106" Type="http://schemas.openxmlformats.org/officeDocument/2006/relationships/hyperlink" Target="https://cctsi.cuanschutz.edu/resources/ctrc/services" TargetMode="External"/><Relationship Id="rId127" Type="http://schemas.openxmlformats.org/officeDocument/2006/relationships/hyperlink" Target="https://cctsi.cuanschutz.edu/resources/ctrc/services" TargetMode="External"/><Relationship Id="rId10" Type="http://schemas.openxmlformats.org/officeDocument/2006/relationships/hyperlink" Target="https://cctsi.cuanschutz.edu/resources/ctrc/services" TargetMode="External"/><Relationship Id="rId31" Type="http://schemas.openxmlformats.org/officeDocument/2006/relationships/hyperlink" Target="https://cctsi.cuanschutz.edu/resources/ctrc/services" TargetMode="External"/><Relationship Id="rId52" Type="http://schemas.openxmlformats.org/officeDocument/2006/relationships/hyperlink" Target="https://cctsi.cuanschutz.edu/resources/ctrc/services" TargetMode="External"/><Relationship Id="rId73" Type="http://schemas.openxmlformats.org/officeDocument/2006/relationships/hyperlink" Target="https://cctsi.cuanschutz.edu/resources/ctrc/services" TargetMode="External"/><Relationship Id="rId78" Type="http://schemas.openxmlformats.org/officeDocument/2006/relationships/hyperlink" Target="https://cctsi.cuanschutz.edu/resources/ctrc/services" TargetMode="External"/><Relationship Id="rId94" Type="http://schemas.openxmlformats.org/officeDocument/2006/relationships/hyperlink" Target="https://cctsi.cuanschutz.edu/resources/ctrc/services" TargetMode="External"/><Relationship Id="rId99" Type="http://schemas.openxmlformats.org/officeDocument/2006/relationships/hyperlink" Target="https://cctsi.cuanschutz.edu/resources/ctrc/services" TargetMode="External"/><Relationship Id="rId101" Type="http://schemas.openxmlformats.org/officeDocument/2006/relationships/hyperlink" Target="https://cctsi.cuanschutz.edu/resources/ctrc/services" TargetMode="External"/><Relationship Id="rId122" Type="http://schemas.openxmlformats.org/officeDocument/2006/relationships/hyperlink" Target="https://cctsi.cuanschutz.edu/resources/ctrc/services" TargetMode="External"/><Relationship Id="rId143" Type="http://schemas.openxmlformats.org/officeDocument/2006/relationships/hyperlink" Target="https://cctsi.cuanschutz.edu/resources/ctrc/services" TargetMode="External"/><Relationship Id="rId148" Type="http://schemas.openxmlformats.org/officeDocument/2006/relationships/hyperlink" Target="https://cctsi.cuanschutz.edu/resources/ctrc/services" TargetMode="External"/><Relationship Id="rId164" Type="http://schemas.openxmlformats.org/officeDocument/2006/relationships/hyperlink" Target="https://cctsi.cuanschutz.edu/resources/ctrc/services" TargetMode="External"/><Relationship Id="rId169" Type="http://schemas.openxmlformats.org/officeDocument/2006/relationships/hyperlink" Target="https://cctsi.cuanschutz.edu/resources/ctrc/services" TargetMode="External"/><Relationship Id="rId4" Type="http://schemas.openxmlformats.org/officeDocument/2006/relationships/hyperlink" Target="https://cctsi.cuanschutz.edu/resources/ctrc/services" TargetMode="External"/><Relationship Id="rId9" Type="http://schemas.openxmlformats.org/officeDocument/2006/relationships/hyperlink" Target="https://cctsi.cuanschutz.edu/resources/ctrc/services" TargetMode="External"/><Relationship Id="rId180" Type="http://schemas.openxmlformats.org/officeDocument/2006/relationships/vmlDrawing" Target="../drawings/vmlDrawing1.vml"/><Relationship Id="rId26" Type="http://schemas.openxmlformats.org/officeDocument/2006/relationships/hyperlink" Target="https://cctsi.cuanschutz.edu/resources/ctrc/services" TargetMode="External"/><Relationship Id="rId47" Type="http://schemas.openxmlformats.org/officeDocument/2006/relationships/hyperlink" Target="https://cctsi.cuanschutz.edu/resources/ctrc/services" TargetMode="External"/><Relationship Id="rId68" Type="http://schemas.openxmlformats.org/officeDocument/2006/relationships/hyperlink" Target="https://cctsi.cuanschutz.edu/resources/ctrc/services" TargetMode="External"/><Relationship Id="rId89" Type="http://schemas.openxmlformats.org/officeDocument/2006/relationships/hyperlink" Target="https://cctsi.cuanschutz.edu/resources/ctrc/services" TargetMode="External"/><Relationship Id="rId112" Type="http://schemas.openxmlformats.org/officeDocument/2006/relationships/hyperlink" Target="https://cctsi.cuanschutz.edu/resources/ctrc/services" TargetMode="External"/><Relationship Id="rId133" Type="http://schemas.openxmlformats.org/officeDocument/2006/relationships/hyperlink" Target="https://cctsi.cuanschutz.edu/resources/ctrc/services" TargetMode="External"/><Relationship Id="rId154" Type="http://schemas.openxmlformats.org/officeDocument/2006/relationships/hyperlink" Target="https://cctsi.cuanschutz.edu/resources/ctrc/services" TargetMode="External"/><Relationship Id="rId175" Type="http://schemas.openxmlformats.org/officeDocument/2006/relationships/hyperlink" Target="https://cctsi.cuanschutz.edu/resources/ctrc/services" TargetMode="External"/><Relationship Id="rId16" Type="http://schemas.openxmlformats.org/officeDocument/2006/relationships/hyperlink" Target="https://cctsi.cuanschutz.edu/resources/ctrc/services" TargetMode="External"/><Relationship Id="rId37" Type="http://schemas.openxmlformats.org/officeDocument/2006/relationships/hyperlink" Target="https://cctsi.cuanschutz.edu/resources/ctrc/services" TargetMode="External"/><Relationship Id="rId58" Type="http://schemas.openxmlformats.org/officeDocument/2006/relationships/hyperlink" Target="https://cctsi.cuanschutz.edu/resources/ctrc/services" TargetMode="External"/><Relationship Id="rId79" Type="http://schemas.openxmlformats.org/officeDocument/2006/relationships/hyperlink" Target="https://cctsi.cuanschutz.edu/resources/ctrc/services" TargetMode="External"/><Relationship Id="rId102" Type="http://schemas.openxmlformats.org/officeDocument/2006/relationships/hyperlink" Target="https://cctsi.cuanschutz.edu/resources/ctrc/services" TargetMode="External"/><Relationship Id="rId123" Type="http://schemas.openxmlformats.org/officeDocument/2006/relationships/hyperlink" Target="https://cctsi.cuanschutz.edu/resources/ctrc/services" TargetMode="External"/><Relationship Id="rId144" Type="http://schemas.openxmlformats.org/officeDocument/2006/relationships/hyperlink" Target="https://cctsi.cuanschutz.edu/resources/ctrc/services" TargetMode="External"/><Relationship Id="rId90" Type="http://schemas.openxmlformats.org/officeDocument/2006/relationships/hyperlink" Target="https://cctsi.cuanschutz.edu/resources/ctrc/services" TargetMode="External"/><Relationship Id="rId165" Type="http://schemas.openxmlformats.org/officeDocument/2006/relationships/hyperlink" Target="https://cctsi.cuanschutz.edu/resources/ctrc/services" TargetMode="External"/><Relationship Id="rId27" Type="http://schemas.openxmlformats.org/officeDocument/2006/relationships/hyperlink" Target="https://cctsi.cuanschutz.edu/resources/ctrc/services" TargetMode="External"/><Relationship Id="rId48" Type="http://schemas.openxmlformats.org/officeDocument/2006/relationships/hyperlink" Target="https://cctsi.cuanschutz.edu/resources/ctrc/services" TargetMode="External"/><Relationship Id="rId69" Type="http://schemas.openxmlformats.org/officeDocument/2006/relationships/hyperlink" Target="https://cctsi.cuanschutz.edu/resources/ctrc/services" TargetMode="External"/><Relationship Id="rId113" Type="http://schemas.openxmlformats.org/officeDocument/2006/relationships/hyperlink" Target="https://cctsi.cuanschutz.edu/resources/ctrc/services" TargetMode="External"/><Relationship Id="rId134" Type="http://schemas.openxmlformats.org/officeDocument/2006/relationships/hyperlink" Target="https://cctsi.cuanschutz.edu/resources/ctrc/services" TargetMode="External"/><Relationship Id="rId80" Type="http://schemas.openxmlformats.org/officeDocument/2006/relationships/hyperlink" Target="https://cctsi.cuanschutz.edu/resources/ctrc/services" TargetMode="External"/><Relationship Id="rId155" Type="http://schemas.openxmlformats.org/officeDocument/2006/relationships/hyperlink" Target="https://cctsi.cuanschutz.edu/resources/ctrc/services" TargetMode="External"/><Relationship Id="rId176" Type="http://schemas.openxmlformats.org/officeDocument/2006/relationships/hyperlink" Target="https://cctsi.cuanschutz.edu/resources/ctrc/services" TargetMode="External"/><Relationship Id="rId17" Type="http://schemas.openxmlformats.org/officeDocument/2006/relationships/hyperlink" Target="https://cctsi.cuanschutz.edu/resources/ctrc/services" TargetMode="External"/><Relationship Id="rId38" Type="http://schemas.openxmlformats.org/officeDocument/2006/relationships/hyperlink" Target="https://cctsi.cuanschutz.edu/resources/ctrc/services" TargetMode="External"/><Relationship Id="rId59" Type="http://schemas.openxmlformats.org/officeDocument/2006/relationships/hyperlink" Target="https://cctsi.cuanschutz.edu/resources/ctrc/services" TargetMode="External"/><Relationship Id="rId103" Type="http://schemas.openxmlformats.org/officeDocument/2006/relationships/hyperlink" Target="https://cctsi.cuanschutz.edu/resources/ctrc/services" TargetMode="External"/><Relationship Id="rId124" Type="http://schemas.openxmlformats.org/officeDocument/2006/relationships/hyperlink" Target="https://cctsi.cuanschutz.edu/resources/ctrc/services" TargetMode="External"/><Relationship Id="rId70" Type="http://schemas.openxmlformats.org/officeDocument/2006/relationships/hyperlink" Target="https://cctsi.cuanschutz.edu/resources/ctrc/services" TargetMode="External"/><Relationship Id="rId91" Type="http://schemas.openxmlformats.org/officeDocument/2006/relationships/hyperlink" Target="https://cctsi.cuanschutz.edu/resources/ctrc/services" TargetMode="External"/><Relationship Id="rId145" Type="http://schemas.openxmlformats.org/officeDocument/2006/relationships/hyperlink" Target="https://cctsi.cuanschutz.edu/resources/ctrc/services" TargetMode="External"/><Relationship Id="rId166" Type="http://schemas.openxmlformats.org/officeDocument/2006/relationships/hyperlink" Target="https://cctsi.cuanschutz.edu/resources/ctrc/services" TargetMode="External"/><Relationship Id="rId1" Type="http://schemas.openxmlformats.org/officeDocument/2006/relationships/hyperlink" Target="https://cctsi.cuanschutz.edu/resources/ctrc/services/uchservices" TargetMode="External"/><Relationship Id="rId28" Type="http://schemas.openxmlformats.org/officeDocument/2006/relationships/hyperlink" Target="https://cctsi.cuanschutz.edu/resources/ctrc/services" TargetMode="External"/><Relationship Id="rId49" Type="http://schemas.openxmlformats.org/officeDocument/2006/relationships/hyperlink" Target="https://cctsi.cuanschutz.edu/resources/ctrc/services" TargetMode="External"/><Relationship Id="rId114" Type="http://schemas.openxmlformats.org/officeDocument/2006/relationships/hyperlink" Target="https://cctsi.cuanschutz.edu/resources/ctrc/servic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6"/>
  <sheetViews>
    <sheetView topLeftCell="C1" zoomScale="115" zoomScaleNormal="115" workbookViewId="0">
      <pane xSplit="3" ySplit="2" topLeftCell="F6" activePane="bottomRight" state="frozen"/>
      <selection activeCell="C1" sqref="C1"/>
      <selection pane="topRight" activeCell="F1" sqref="F1"/>
      <selection pane="bottomLeft" activeCell="C3" sqref="C3"/>
      <selection pane="bottomRight" activeCell="C1" sqref="A1:XFD1"/>
    </sheetView>
  </sheetViews>
  <sheetFormatPr defaultColWidth="8.85546875" defaultRowHeight="12"/>
  <cols>
    <col min="1" max="1" width="10.140625" style="59" hidden="1" customWidth="1"/>
    <col min="2" max="2" width="15.85546875" style="59" hidden="1" customWidth="1"/>
    <col min="3" max="3" width="7.42578125" style="47" customWidth="1"/>
    <col min="4" max="4" width="32.5703125" style="59" customWidth="1"/>
    <col min="5" max="5" width="4.42578125" style="47" bestFit="1" customWidth="1"/>
    <col min="6" max="6" width="8.42578125" style="48" customWidth="1"/>
    <col min="7" max="7" width="9.140625" style="48"/>
    <col min="8" max="10" width="8.85546875" style="48" customWidth="1"/>
    <col min="11" max="11" width="8.85546875" style="64" hidden="1" customWidth="1"/>
    <col min="12" max="12" width="9.5703125" style="48" hidden="1" customWidth="1"/>
    <col min="13" max="13" width="8.85546875" style="64" hidden="1" customWidth="1"/>
    <col min="14" max="14" width="9.5703125" style="48" hidden="1" customWidth="1"/>
    <col min="15" max="15" width="8.85546875" style="64" hidden="1" customWidth="1"/>
    <col min="16" max="16" width="9.5703125" style="48" hidden="1" customWidth="1"/>
    <col min="17" max="17" width="8.85546875" style="64" hidden="1" customWidth="1"/>
    <col min="18" max="18" width="9.5703125" style="48" hidden="1" customWidth="1"/>
    <col min="19" max="19" width="8.85546875" style="64" hidden="1" customWidth="1"/>
    <col min="20" max="20" width="9.5703125" style="48" hidden="1" customWidth="1"/>
    <col min="21" max="21" width="8.85546875" style="64" hidden="1" customWidth="1"/>
    <col min="22" max="22" width="9.5703125" style="48" hidden="1" customWidth="1"/>
    <col min="23" max="23" width="8.85546875" style="64" hidden="1" customWidth="1"/>
    <col min="24" max="24" width="9.5703125" style="48" hidden="1" customWidth="1"/>
    <col min="25" max="25" width="8.85546875" style="64" hidden="1" customWidth="1"/>
    <col min="26" max="26" width="9.5703125" style="48" hidden="1" customWidth="1"/>
    <col min="27" max="27" width="8.85546875" style="64" hidden="1" customWidth="1"/>
    <col min="28" max="28" width="9.5703125" style="48" hidden="1" customWidth="1"/>
    <col min="29" max="29" width="8.85546875" style="64" hidden="1" customWidth="1"/>
    <col min="30" max="30" width="9.5703125" style="48" hidden="1" customWidth="1"/>
    <col min="31" max="31" width="8.85546875" style="64" hidden="1" customWidth="1"/>
    <col min="32" max="32" width="9.5703125" style="48" hidden="1" customWidth="1"/>
    <col min="33" max="33" width="8.85546875" style="64" hidden="1" customWidth="1"/>
    <col min="34" max="34" width="9.5703125" style="48" hidden="1" customWidth="1"/>
    <col min="35" max="35" width="8.85546875" style="59" hidden="1" customWidth="1"/>
    <col min="36" max="36" width="9.42578125" style="47" hidden="1" customWidth="1"/>
    <col min="37" max="37" width="10.42578125" style="47" bestFit="1" customWidth="1"/>
    <col min="38" max="38" width="8" style="47" customWidth="1"/>
    <col min="39" max="39" width="9.5703125" style="47" bestFit="1" customWidth="1"/>
    <col min="40" max="40" width="6.5703125" style="47" customWidth="1"/>
    <col min="41" max="41" width="10.42578125" style="47" bestFit="1" customWidth="1"/>
    <col min="42" max="42" width="9.5703125" style="59" bestFit="1" customWidth="1"/>
    <col min="43" max="16384" width="8.85546875" style="59"/>
  </cols>
  <sheetData>
    <row r="1" spans="1:42" ht="12.75" thickBot="1">
      <c r="J1" s="72"/>
      <c r="K1" s="283" t="s">
        <v>355</v>
      </c>
      <c r="L1" s="284"/>
      <c r="M1" s="283" t="s">
        <v>356</v>
      </c>
      <c r="N1" s="284"/>
      <c r="O1" s="283" t="s">
        <v>357</v>
      </c>
      <c r="P1" s="284"/>
      <c r="Q1" s="283" t="s">
        <v>358</v>
      </c>
      <c r="R1" s="284"/>
      <c r="S1" s="283" t="s">
        <v>354</v>
      </c>
      <c r="T1" s="284"/>
      <c r="U1" s="283" t="s">
        <v>353</v>
      </c>
      <c r="V1" s="284"/>
      <c r="W1" s="283" t="s">
        <v>352</v>
      </c>
      <c r="X1" s="284"/>
      <c r="Y1" s="283" t="s">
        <v>351</v>
      </c>
      <c r="Z1" s="284"/>
      <c r="AA1" s="283" t="s">
        <v>343</v>
      </c>
      <c r="AB1" s="285"/>
      <c r="AC1" s="285" t="s">
        <v>342</v>
      </c>
      <c r="AD1" s="286"/>
      <c r="AE1" s="283" t="s">
        <v>344</v>
      </c>
      <c r="AF1" s="284"/>
      <c r="AG1" s="283" t="s">
        <v>348</v>
      </c>
      <c r="AH1" s="284"/>
      <c r="AI1" s="73"/>
    </row>
    <row r="2" spans="1:42" s="90" customFormat="1" ht="36.75" thickBot="1">
      <c r="A2" s="87" t="s">
        <v>0</v>
      </c>
      <c r="B2" s="87" t="s">
        <v>1</v>
      </c>
      <c r="C2" s="87" t="s">
        <v>494</v>
      </c>
      <c r="D2" s="87" t="s">
        <v>3</v>
      </c>
      <c r="E2" s="87" t="s">
        <v>401</v>
      </c>
      <c r="F2" s="58" t="s">
        <v>399</v>
      </c>
      <c r="G2" s="58" t="s">
        <v>402</v>
      </c>
      <c r="H2" s="58" t="s">
        <v>403</v>
      </c>
      <c r="I2" s="58" t="s">
        <v>404</v>
      </c>
      <c r="J2" s="77" t="s">
        <v>388</v>
      </c>
      <c r="K2" s="82" t="s">
        <v>341</v>
      </c>
      <c r="L2" s="83" t="s">
        <v>406</v>
      </c>
      <c r="M2" s="82" t="s">
        <v>341</v>
      </c>
      <c r="N2" s="83" t="s">
        <v>406</v>
      </c>
      <c r="O2" s="82" t="s">
        <v>341</v>
      </c>
      <c r="P2" s="83" t="s">
        <v>406</v>
      </c>
      <c r="Q2" s="82" t="s">
        <v>341</v>
      </c>
      <c r="R2" s="83" t="s">
        <v>406</v>
      </c>
      <c r="S2" s="82" t="s">
        <v>341</v>
      </c>
      <c r="T2" s="83" t="s">
        <v>406</v>
      </c>
      <c r="U2" s="82" t="s">
        <v>341</v>
      </c>
      <c r="V2" s="83" t="s">
        <v>406</v>
      </c>
      <c r="W2" s="82" t="s">
        <v>341</v>
      </c>
      <c r="X2" s="83" t="s">
        <v>406</v>
      </c>
      <c r="Y2" s="82" t="s">
        <v>341</v>
      </c>
      <c r="Z2" s="83" t="s">
        <v>406</v>
      </c>
      <c r="AA2" s="82" t="s">
        <v>341</v>
      </c>
      <c r="AB2" s="83" t="s">
        <v>406</v>
      </c>
      <c r="AC2" s="82" t="s">
        <v>341</v>
      </c>
      <c r="AD2" s="83" t="s">
        <v>406</v>
      </c>
      <c r="AE2" s="82" t="s">
        <v>341</v>
      </c>
      <c r="AF2" s="83" t="s">
        <v>406</v>
      </c>
      <c r="AG2" s="82" t="s">
        <v>341</v>
      </c>
      <c r="AH2" s="83" t="s">
        <v>406</v>
      </c>
      <c r="AI2" s="88"/>
      <c r="AJ2" s="89"/>
      <c r="AK2" s="89" t="s">
        <v>420</v>
      </c>
      <c r="AL2" s="89" t="s">
        <v>421</v>
      </c>
      <c r="AM2" s="89" t="s">
        <v>491</v>
      </c>
      <c r="AN2" s="89" t="s">
        <v>492</v>
      </c>
      <c r="AO2" s="89" t="s">
        <v>493</v>
      </c>
    </row>
    <row r="3" spans="1:42" ht="12.75" hidden="1" thickBot="1">
      <c r="A3" s="60">
        <v>41000</v>
      </c>
      <c r="B3" s="61" t="s">
        <v>6</v>
      </c>
      <c r="C3" s="66" t="s">
        <v>205</v>
      </c>
      <c r="D3" s="61" t="s">
        <v>206</v>
      </c>
      <c r="E3" s="62">
        <f t="shared" ref="E3:E67" si="0">SUM(K3,M3,O3,Q3,S3,U3,W3,Y3,AA3,AC3,AE3,AG3)</f>
        <v>0</v>
      </c>
      <c r="F3" s="63"/>
      <c r="G3" s="31">
        <v>16.989999999999998</v>
      </c>
      <c r="H3" s="31"/>
      <c r="I3" s="31"/>
      <c r="J3" s="78"/>
      <c r="K3" s="75"/>
      <c r="L3" s="76">
        <f>K3*$G$3</f>
        <v>0</v>
      </c>
      <c r="M3" s="75"/>
      <c r="N3" s="76">
        <f>M3*$G$3</f>
        <v>0</v>
      </c>
      <c r="O3" s="75"/>
      <c r="P3" s="76">
        <f>O3*$G$3</f>
        <v>0</v>
      </c>
      <c r="Q3" s="75"/>
      <c r="R3" s="76">
        <f>Q3*$G$3</f>
        <v>0</v>
      </c>
      <c r="S3" s="75"/>
      <c r="T3" s="76">
        <f>S3*$G$3</f>
        <v>0</v>
      </c>
      <c r="U3" s="75"/>
      <c r="V3" s="76">
        <f>U3*$G$3</f>
        <v>0</v>
      </c>
      <c r="W3" s="75"/>
      <c r="X3" s="76">
        <f>W3*$G$3</f>
        <v>0</v>
      </c>
      <c r="Y3" s="75"/>
      <c r="Z3" s="76">
        <f>Y3*$G$3</f>
        <v>0</v>
      </c>
      <c r="AA3" s="75"/>
      <c r="AB3" s="76">
        <f>AA3*$G$3</f>
        <v>0</v>
      </c>
      <c r="AC3" s="75"/>
      <c r="AD3" s="76">
        <f>AC3*$G$3</f>
        <v>0</v>
      </c>
      <c r="AE3" s="75"/>
      <c r="AF3" s="76">
        <f>AE3*$G$3</f>
        <v>0</v>
      </c>
      <c r="AG3" s="75"/>
      <c r="AH3" s="76">
        <f>AG3*$G$3</f>
        <v>0</v>
      </c>
      <c r="AI3" s="73"/>
      <c r="AJ3" s="64">
        <f t="shared" ref="AJ3:AJ67" si="1">SUM(K3,M3,O3,Q3,S3,U3,W3,Y3,AA3,AC3,AE3,AG3)</f>
        <v>0</v>
      </c>
      <c r="AK3" s="48">
        <f t="shared" ref="AK3:AK67" si="2">SUM(L3,N3,P3,R3,T3,V3,X3,Z3,AB3,AD3,AF3,AH3)</f>
        <v>0</v>
      </c>
      <c r="AL3" s="68">
        <f>(AK3/$AK$155)*100</f>
        <v>0</v>
      </c>
    </row>
    <row r="4" spans="1:42" ht="12.75" hidden="1" thickBot="1">
      <c r="A4" s="60">
        <v>40544</v>
      </c>
      <c r="B4" s="61" t="s">
        <v>6</v>
      </c>
      <c r="C4" s="66" t="s">
        <v>160</v>
      </c>
      <c r="D4" s="61" t="s">
        <v>161</v>
      </c>
      <c r="E4" s="62">
        <f t="shared" si="0"/>
        <v>0</v>
      </c>
      <c r="F4" s="63"/>
      <c r="G4" s="31">
        <v>240.03</v>
      </c>
      <c r="H4" s="31"/>
      <c r="I4" s="31"/>
      <c r="J4" s="78"/>
      <c r="K4" s="75"/>
      <c r="L4" s="76">
        <f>K4*$G$4</f>
        <v>0</v>
      </c>
      <c r="M4" s="75"/>
      <c r="N4" s="76">
        <f>M4*$G$4</f>
        <v>0</v>
      </c>
      <c r="O4" s="75"/>
      <c r="P4" s="76">
        <f>O4*$G$4</f>
        <v>0</v>
      </c>
      <c r="Q4" s="75"/>
      <c r="R4" s="76">
        <f>Q4*$G$4</f>
        <v>0</v>
      </c>
      <c r="S4" s="75"/>
      <c r="T4" s="76">
        <f>S4*$G$4</f>
        <v>0</v>
      </c>
      <c r="U4" s="75"/>
      <c r="V4" s="76">
        <f>U4*$G$4</f>
        <v>0</v>
      </c>
      <c r="W4" s="75"/>
      <c r="X4" s="76">
        <f>W4*$G$4</f>
        <v>0</v>
      </c>
      <c r="Y4" s="75"/>
      <c r="Z4" s="76">
        <f>Y4*$G$4</f>
        <v>0</v>
      </c>
      <c r="AA4" s="75"/>
      <c r="AB4" s="76">
        <f>AA4*$G$4</f>
        <v>0</v>
      </c>
      <c r="AC4" s="75"/>
      <c r="AD4" s="76">
        <f>AC4*$G$4</f>
        <v>0</v>
      </c>
      <c r="AE4" s="75"/>
      <c r="AF4" s="76">
        <f>AE4*$G$4</f>
        <v>0</v>
      </c>
      <c r="AG4" s="75"/>
      <c r="AH4" s="76">
        <f>AG4*$G$4</f>
        <v>0</v>
      </c>
      <c r="AI4" s="73"/>
      <c r="AJ4" s="64">
        <f t="shared" si="1"/>
        <v>0</v>
      </c>
      <c r="AK4" s="48">
        <f t="shared" si="2"/>
        <v>0</v>
      </c>
      <c r="AL4" s="68">
        <f>(AK4/$AK$155)*100</f>
        <v>0</v>
      </c>
      <c r="AN4" s="110"/>
      <c r="AO4" s="110"/>
    </row>
    <row r="5" spans="1:42">
      <c r="A5" s="60"/>
      <c r="B5" s="61"/>
      <c r="C5" s="95"/>
      <c r="D5" s="96" t="s">
        <v>479</v>
      </c>
      <c r="E5" s="98"/>
      <c r="F5" s="99"/>
      <c r="G5" s="99"/>
      <c r="H5" s="99"/>
      <c r="I5" s="99"/>
      <c r="J5" s="100"/>
      <c r="K5" s="101"/>
      <c r="L5" s="102"/>
      <c r="M5" s="101"/>
      <c r="N5" s="102"/>
      <c r="O5" s="101"/>
      <c r="P5" s="102"/>
      <c r="Q5" s="101"/>
      <c r="R5" s="102"/>
      <c r="S5" s="101"/>
      <c r="T5" s="102"/>
      <c r="U5" s="101"/>
      <c r="V5" s="102"/>
      <c r="W5" s="101"/>
      <c r="X5" s="102"/>
      <c r="Y5" s="101"/>
      <c r="Z5" s="102"/>
      <c r="AA5" s="101"/>
      <c r="AB5" s="102"/>
      <c r="AC5" s="101"/>
      <c r="AD5" s="102"/>
      <c r="AE5" s="101"/>
      <c r="AF5" s="102"/>
      <c r="AG5" s="101"/>
      <c r="AH5" s="102"/>
      <c r="AI5" s="103"/>
      <c r="AJ5" s="104"/>
      <c r="AK5" s="120"/>
      <c r="AL5" s="105"/>
      <c r="AM5" s="106">
        <f>SUM(AL6:AL13)</f>
        <v>8.6319494969118402</v>
      </c>
      <c r="AN5" s="116">
        <f>SUM(AM5:AM32)</f>
        <v>58.729304499752288</v>
      </c>
      <c r="AO5" s="122">
        <f>SUM(AK6:AK32)</f>
        <v>362100.19</v>
      </c>
      <c r="AP5" s="73"/>
    </row>
    <row r="6" spans="1:42">
      <c r="A6" s="60">
        <v>39417</v>
      </c>
      <c r="B6" s="61" t="s">
        <v>6</v>
      </c>
      <c r="C6" s="65">
        <v>1600</v>
      </c>
      <c r="D6" s="61" t="s">
        <v>426</v>
      </c>
      <c r="E6" s="62">
        <f t="shared" si="0"/>
        <v>14</v>
      </c>
      <c r="F6" s="63"/>
      <c r="G6" s="31">
        <v>1029.21</v>
      </c>
      <c r="H6" s="31"/>
      <c r="I6" s="31"/>
      <c r="J6" s="78"/>
      <c r="K6" s="75"/>
      <c r="L6" s="76">
        <f>K6*$G$6</f>
        <v>0</v>
      </c>
      <c r="M6" s="75"/>
      <c r="N6" s="76">
        <f>M6*$G$6</f>
        <v>0</v>
      </c>
      <c r="O6" s="75">
        <v>4</v>
      </c>
      <c r="P6" s="76">
        <f>O6*$G$6</f>
        <v>4116.84</v>
      </c>
      <c r="Q6" s="75">
        <v>5</v>
      </c>
      <c r="R6" s="76">
        <f>Q6*$G$6</f>
        <v>5146.05</v>
      </c>
      <c r="S6" s="75"/>
      <c r="T6" s="76">
        <f>S6*$G$6</f>
        <v>0</v>
      </c>
      <c r="U6" s="75"/>
      <c r="V6" s="76">
        <f>U6*$G$6</f>
        <v>0</v>
      </c>
      <c r="W6" s="75">
        <v>4</v>
      </c>
      <c r="X6" s="76">
        <f>W6*$G$6</f>
        <v>4116.84</v>
      </c>
      <c r="Y6" s="75"/>
      <c r="Z6" s="76">
        <f>Y6*$G$6</f>
        <v>0</v>
      </c>
      <c r="AA6" s="75"/>
      <c r="AB6" s="76">
        <f>AA6*$G$6</f>
        <v>0</v>
      </c>
      <c r="AC6" s="75">
        <v>1</v>
      </c>
      <c r="AD6" s="76">
        <f>AC6*$G$6</f>
        <v>1029.21</v>
      </c>
      <c r="AE6" s="75"/>
      <c r="AF6" s="76">
        <f>AE6*$G$6</f>
        <v>0</v>
      </c>
      <c r="AG6" s="75"/>
      <c r="AH6" s="76">
        <f>AG6*$G$6</f>
        <v>0</v>
      </c>
      <c r="AI6" s="73"/>
      <c r="AJ6" s="64">
        <f t="shared" si="1"/>
        <v>14</v>
      </c>
      <c r="AK6" s="121">
        <f t="shared" si="2"/>
        <v>14408.939999999999</v>
      </c>
      <c r="AL6" s="68">
        <f t="shared" ref="AL6:AL13" si="3">(AK6/$AK$155)*100</f>
        <v>2.3369969090009612</v>
      </c>
      <c r="AM6" s="107"/>
      <c r="AN6" s="117"/>
      <c r="AO6" s="123"/>
      <c r="AP6" s="73"/>
    </row>
    <row r="7" spans="1:42" hidden="1">
      <c r="A7" s="60">
        <v>39417</v>
      </c>
      <c r="B7" s="61" t="s">
        <v>6</v>
      </c>
      <c r="C7" s="65" t="s">
        <v>131</v>
      </c>
      <c r="D7" s="61" t="s">
        <v>132</v>
      </c>
      <c r="E7" s="62">
        <f t="shared" si="0"/>
        <v>0</v>
      </c>
      <c r="F7" s="63"/>
      <c r="G7" s="31">
        <v>1200.18</v>
      </c>
      <c r="H7" s="31"/>
      <c r="I7" s="31"/>
      <c r="J7" s="78"/>
      <c r="K7" s="75"/>
      <c r="L7" s="76">
        <f>K7*$G$7</f>
        <v>0</v>
      </c>
      <c r="M7" s="75"/>
      <c r="N7" s="76">
        <f>M7*$G$7</f>
        <v>0</v>
      </c>
      <c r="O7" s="75"/>
      <c r="P7" s="76">
        <f>O7*$G$7</f>
        <v>0</v>
      </c>
      <c r="Q7" s="75"/>
      <c r="R7" s="76">
        <f>Q7*$G$7</f>
        <v>0</v>
      </c>
      <c r="S7" s="75"/>
      <c r="T7" s="76">
        <f>S7*$G$7</f>
        <v>0</v>
      </c>
      <c r="U7" s="75"/>
      <c r="V7" s="76">
        <f>U7*$G$7</f>
        <v>0</v>
      </c>
      <c r="W7" s="75"/>
      <c r="X7" s="76">
        <f>W7*$G$7</f>
        <v>0</v>
      </c>
      <c r="Y7" s="75"/>
      <c r="Z7" s="76">
        <f>Y7*$G$7</f>
        <v>0</v>
      </c>
      <c r="AA7" s="75"/>
      <c r="AB7" s="76">
        <f>AA7*$G$7</f>
        <v>0</v>
      </c>
      <c r="AC7" s="75"/>
      <c r="AD7" s="76">
        <f>AC7*$G$7</f>
        <v>0</v>
      </c>
      <c r="AE7" s="75"/>
      <c r="AF7" s="76">
        <f>AE7*$G$7</f>
        <v>0</v>
      </c>
      <c r="AG7" s="75"/>
      <c r="AH7" s="76">
        <f>AG7*$G$7</f>
        <v>0</v>
      </c>
      <c r="AI7" s="73"/>
      <c r="AJ7" s="64">
        <f t="shared" si="1"/>
        <v>0</v>
      </c>
      <c r="AK7" s="121">
        <f t="shared" si="2"/>
        <v>0</v>
      </c>
      <c r="AL7" s="68">
        <f t="shared" si="3"/>
        <v>0</v>
      </c>
      <c r="AM7" s="107"/>
      <c r="AN7" s="117"/>
      <c r="AO7" s="123"/>
      <c r="AP7" s="73"/>
    </row>
    <row r="8" spans="1:42">
      <c r="A8" s="60">
        <v>39417</v>
      </c>
      <c r="B8" s="61" t="s">
        <v>6</v>
      </c>
      <c r="C8" s="65">
        <v>1602</v>
      </c>
      <c r="D8" s="61" t="s">
        <v>427</v>
      </c>
      <c r="E8" s="62">
        <f t="shared" si="0"/>
        <v>10</v>
      </c>
      <c r="F8" s="63"/>
      <c r="G8" s="31">
        <v>1800.27</v>
      </c>
      <c r="H8" s="31"/>
      <c r="I8" s="31"/>
      <c r="J8" s="78"/>
      <c r="K8" s="75"/>
      <c r="L8" s="76">
        <f>K8*$G$8</f>
        <v>0</v>
      </c>
      <c r="M8" s="75">
        <v>3</v>
      </c>
      <c r="N8" s="76">
        <f>M8*$G$8</f>
        <v>5400.8099999999995</v>
      </c>
      <c r="O8" s="75"/>
      <c r="P8" s="76">
        <f>O8*$G$8</f>
        <v>0</v>
      </c>
      <c r="Q8" s="75">
        <v>5</v>
      </c>
      <c r="R8" s="76">
        <f>Q8*$G$8</f>
        <v>9001.35</v>
      </c>
      <c r="S8" s="75">
        <v>2</v>
      </c>
      <c r="T8" s="76">
        <f>S8*$G$8</f>
        <v>3600.54</v>
      </c>
      <c r="U8" s="75"/>
      <c r="V8" s="76">
        <f>U8*$G$8</f>
        <v>0</v>
      </c>
      <c r="W8" s="75"/>
      <c r="X8" s="76">
        <f>W8*$G$8</f>
        <v>0</v>
      </c>
      <c r="Y8" s="75"/>
      <c r="Z8" s="76">
        <f>Y8*$G$8</f>
        <v>0</v>
      </c>
      <c r="AA8" s="75"/>
      <c r="AB8" s="76">
        <f>AA8*$G$8</f>
        <v>0</v>
      </c>
      <c r="AC8" s="75"/>
      <c r="AD8" s="76">
        <f>AC8*$G$8</f>
        <v>0</v>
      </c>
      <c r="AE8" s="75"/>
      <c r="AF8" s="76">
        <f>AE8*$G$8</f>
        <v>0</v>
      </c>
      <c r="AG8" s="75"/>
      <c r="AH8" s="76">
        <f>AG8*$G$8</f>
        <v>0</v>
      </c>
      <c r="AI8" s="73"/>
      <c r="AJ8" s="64">
        <f t="shared" si="1"/>
        <v>10</v>
      </c>
      <c r="AK8" s="121">
        <f t="shared" si="2"/>
        <v>18002.7</v>
      </c>
      <c r="AL8" s="68">
        <f t="shared" si="3"/>
        <v>2.9198715695721966</v>
      </c>
      <c r="AM8" s="107"/>
      <c r="AN8" s="117"/>
      <c r="AO8" s="123"/>
      <c r="AP8" s="73"/>
    </row>
    <row r="9" spans="1:42" hidden="1">
      <c r="A9" s="60">
        <v>39417</v>
      </c>
      <c r="B9" s="61" t="s">
        <v>6</v>
      </c>
      <c r="C9" s="65" t="s">
        <v>125</v>
      </c>
      <c r="D9" s="61" t="s">
        <v>126</v>
      </c>
      <c r="E9" s="62">
        <f t="shared" si="0"/>
        <v>0</v>
      </c>
      <c r="F9" s="63"/>
      <c r="G9" s="31">
        <v>1879.52</v>
      </c>
      <c r="H9" s="31"/>
      <c r="I9" s="31"/>
      <c r="J9" s="78"/>
      <c r="K9" s="75"/>
      <c r="L9" s="76">
        <f>K9*$G$9</f>
        <v>0</v>
      </c>
      <c r="M9" s="75"/>
      <c r="N9" s="76">
        <f>M9*$G$9</f>
        <v>0</v>
      </c>
      <c r="O9" s="75"/>
      <c r="P9" s="76">
        <f>O9*$G$9</f>
        <v>0</v>
      </c>
      <c r="Q9" s="75"/>
      <c r="R9" s="76">
        <f>Q9*$G$9</f>
        <v>0</v>
      </c>
      <c r="S9" s="75"/>
      <c r="T9" s="76">
        <f>S9*$G$9</f>
        <v>0</v>
      </c>
      <c r="U9" s="75"/>
      <c r="V9" s="76">
        <f>U9*$G$9</f>
        <v>0</v>
      </c>
      <c r="W9" s="75"/>
      <c r="X9" s="76">
        <f>W9*$G$9</f>
        <v>0</v>
      </c>
      <c r="Y9" s="75"/>
      <c r="Z9" s="76">
        <f>Y9*$G$9</f>
        <v>0</v>
      </c>
      <c r="AA9" s="75"/>
      <c r="AB9" s="76">
        <f>AA9*$G$9</f>
        <v>0</v>
      </c>
      <c r="AC9" s="75"/>
      <c r="AD9" s="76">
        <f>AC9*$G$9</f>
        <v>0</v>
      </c>
      <c r="AE9" s="75"/>
      <c r="AF9" s="76">
        <f>AE9*$G$9</f>
        <v>0</v>
      </c>
      <c r="AG9" s="75"/>
      <c r="AH9" s="76">
        <f>AG9*$G$9</f>
        <v>0</v>
      </c>
      <c r="AI9" s="73"/>
      <c r="AJ9" s="64">
        <f t="shared" si="1"/>
        <v>0</v>
      </c>
      <c r="AK9" s="121">
        <f t="shared" si="2"/>
        <v>0</v>
      </c>
      <c r="AL9" s="68">
        <f t="shared" si="3"/>
        <v>0</v>
      </c>
      <c r="AM9" s="107"/>
      <c r="AN9" s="117"/>
      <c r="AO9" s="123"/>
      <c r="AP9" s="73"/>
    </row>
    <row r="10" spans="1:42">
      <c r="A10" s="60">
        <v>39417</v>
      </c>
      <c r="B10" s="61" t="s">
        <v>6</v>
      </c>
      <c r="C10" s="65">
        <v>1604</v>
      </c>
      <c r="D10" s="61" t="s">
        <v>428</v>
      </c>
      <c r="E10" s="62">
        <f t="shared" si="0"/>
        <v>12</v>
      </c>
      <c r="F10" s="63"/>
      <c r="G10" s="31">
        <v>170.97</v>
      </c>
      <c r="H10" s="31"/>
      <c r="I10" s="31"/>
      <c r="J10" s="78"/>
      <c r="K10" s="75">
        <v>2</v>
      </c>
      <c r="L10" s="76">
        <f>K10*$G$10</f>
        <v>341.94</v>
      </c>
      <c r="M10" s="75">
        <v>1</v>
      </c>
      <c r="N10" s="76">
        <f>M10*$G$10</f>
        <v>170.97</v>
      </c>
      <c r="O10" s="75">
        <v>1</v>
      </c>
      <c r="P10" s="76">
        <f>O10*$G$10</f>
        <v>170.97</v>
      </c>
      <c r="Q10" s="75">
        <v>4</v>
      </c>
      <c r="R10" s="76">
        <f>Q10*$G$10</f>
        <v>683.88</v>
      </c>
      <c r="S10" s="75"/>
      <c r="T10" s="76">
        <f>S10*$G$10</f>
        <v>0</v>
      </c>
      <c r="U10" s="75"/>
      <c r="V10" s="76">
        <f>U10*$G$10</f>
        <v>0</v>
      </c>
      <c r="W10" s="75"/>
      <c r="X10" s="76">
        <f>W10*$G$10</f>
        <v>0</v>
      </c>
      <c r="Y10" s="75">
        <v>1</v>
      </c>
      <c r="Z10" s="76">
        <f>Y10*$G$10</f>
        <v>170.97</v>
      </c>
      <c r="AA10" s="75">
        <v>2</v>
      </c>
      <c r="AB10" s="76">
        <f>AA10*$G$10</f>
        <v>341.94</v>
      </c>
      <c r="AC10" s="75"/>
      <c r="AD10" s="76">
        <f>AC10*$G$10</f>
        <v>0</v>
      </c>
      <c r="AE10" s="75"/>
      <c r="AF10" s="76">
        <f>AE10*$G$10</f>
        <v>0</v>
      </c>
      <c r="AG10" s="75">
        <v>1</v>
      </c>
      <c r="AH10" s="76">
        <f>AG10*$G$10</f>
        <v>170.97</v>
      </c>
      <c r="AI10" s="73"/>
      <c r="AJ10" s="64">
        <f t="shared" si="1"/>
        <v>12</v>
      </c>
      <c r="AK10" s="121">
        <f t="shared" si="2"/>
        <v>2051.64</v>
      </c>
      <c r="AL10" s="68">
        <f t="shared" si="3"/>
        <v>0.33275704794264754</v>
      </c>
      <c r="AM10" s="107"/>
      <c r="AN10" s="117"/>
      <c r="AO10" s="123"/>
      <c r="AP10" s="73"/>
    </row>
    <row r="11" spans="1:42">
      <c r="A11" s="60">
        <v>39417</v>
      </c>
      <c r="B11" s="61" t="s">
        <v>6</v>
      </c>
      <c r="C11" s="65">
        <v>1605</v>
      </c>
      <c r="D11" s="61" t="s">
        <v>429</v>
      </c>
      <c r="E11" s="62">
        <f t="shared" si="0"/>
        <v>29</v>
      </c>
      <c r="F11" s="63"/>
      <c r="G11" s="31">
        <v>558.19000000000005</v>
      </c>
      <c r="H11" s="31"/>
      <c r="I11" s="31"/>
      <c r="J11" s="78"/>
      <c r="K11" s="75">
        <v>1</v>
      </c>
      <c r="L11" s="76">
        <f>K11*$G$11</f>
        <v>558.19000000000005</v>
      </c>
      <c r="M11" s="75"/>
      <c r="N11" s="76">
        <f>M11*$G$11</f>
        <v>0</v>
      </c>
      <c r="O11" s="75">
        <v>3</v>
      </c>
      <c r="P11" s="76">
        <f>O11*$G$11</f>
        <v>1674.5700000000002</v>
      </c>
      <c r="Q11" s="75">
        <v>3</v>
      </c>
      <c r="R11" s="76">
        <f>Q11*$G$11</f>
        <v>1674.5700000000002</v>
      </c>
      <c r="S11" s="75">
        <v>1</v>
      </c>
      <c r="T11" s="76">
        <f>S11*$G$11</f>
        <v>558.19000000000005</v>
      </c>
      <c r="U11" s="75">
        <v>3</v>
      </c>
      <c r="V11" s="76">
        <f>U11*$G$11</f>
        <v>1674.5700000000002</v>
      </c>
      <c r="W11" s="75">
        <v>3</v>
      </c>
      <c r="X11" s="76">
        <f>W11*$G$11</f>
        <v>1674.5700000000002</v>
      </c>
      <c r="Y11" s="75">
        <v>5</v>
      </c>
      <c r="Z11" s="76">
        <f>Y11*$G$11</f>
        <v>2790.9500000000003</v>
      </c>
      <c r="AA11" s="75"/>
      <c r="AB11" s="76">
        <f>AA11*$G$11</f>
        <v>0</v>
      </c>
      <c r="AC11" s="75">
        <v>2</v>
      </c>
      <c r="AD11" s="76">
        <f>AC11*$G$11</f>
        <v>1116.3800000000001</v>
      </c>
      <c r="AE11" s="75">
        <v>6</v>
      </c>
      <c r="AF11" s="76">
        <f>AE11*$G$11</f>
        <v>3349.1400000000003</v>
      </c>
      <c r="AG11" s="75">
        <v>2</v>
      </c>
      <c r="AH11" s="76">
        <f>AG11*$G$11</f>
        <v>1116.3800000000001</v>
      </c>
      <c r="AI11" s="73"/>
      <c r="AJ11" s="64">
        <f t="shared" si="1"/>
        <v>29</v>
      </c>
      <c r="AK11" s="121">
        <f t="shared" si="2"/>
        <v>16187.510000000002</v>
      </c>
      <c r="AL11" s="68">
        <f t="shared" si="3"/>
        <v>2.6254645264968941</v>
      </c>
      <c r="AM11" s="107"/>
      <c r="AN11" s="117"/>
      <c r="AO11" s="123"/>
      <c r="AP11" s="73"/>
    </row>
    <row r="12" spans="1:42">
      <c r="A12" s="60">
        <v>39417</v>
      </c>
      <c r="B12" s="61" t="s">
        <v>6</v>
      </c>
      <c r="C12" s="65">
        <v>1606</v>
      </c>
      <c r="D12" s="61" t="s">
        <v>430</v>
      </c>
      <c r="E12" s="62">
        <f t="shared" si="0"/>
        <v>2</v>
      </c>
      <c r="F12" s="63"/>
      <c r="G12" s="31">
        <v>985.04</v>
      </c>
      <c r="H12" s="31"/>
      <c r="I12" s="31"/>
      <c r="J12" s="78"/>
      <c r="K12" s="75"/>
      <c r="L12" s="76">
        <f>K12*$G$12</f>
        <v>0</v>
      </c>
      <c r="M12" s="75">
        <v>2</v>
      </c>
      <c r="N12" s="76">
        <f>M12*$G$12</f>
        <v>1970.08</v>
      </c>
      <c r="O12" s="75"/>
      <c r="P12" s="76">
        <f>O12*$G$12</f>
        <v>0</v>
      </c>
      <c r="Q12" s="75"/>
      <c r="R12" s="76">
        <f>Q12*$G$12</f>
        <v>0</v>
      </c>
      <c r="S12" s="75"/>
      <c r="T12" s="76">
        <f>S12*$G$12</f>
        <v>0</v>
      </c>
      <c r="U12" s="75"/>
      <c r="V12" s="76">
        <f>U12*$G$12</f>
        <v>0</v>
      </c>
      <c r="W12" s="75"/>
      <c r="X12" s="76">
        <f>W12*$G$12</f>
        <v>0</v>
      </c>
      <c r="Y12" s="75"/>
      <c r="Z12" s="76">
        <f>Y12*$G$12</f>
        <v>0</v>
      </c>
      <c r="AA12" s="75"/>
      <c r="AB12" s="76">
        <f>AA12*$G$12</f>
        <v>0</v>
      </c>
      <c r="AC12" s="75"/>
      <c r="AD12" s="76">
        <f>AC12*$G$12</f>
        <v>0</v>
      </c>
      <c r="AE12" s="75"/>
      <c r="AF12" s="76">
        <f>AE12*$G$12</f>
        <v>0</v>
      </c>
      <c r="AG12" s="75"/>
      <c r="AH12" s="76">
        <f>AG12*$G$12</f>
        <v>0</v>
      </c>
      <c r="AI12" s="73"/>
      <c r="AJ12" s="64">
        <f t="shared" si="1"/>
        <v>2</v>
      </c>
      <c r="AK12" s="121">
        <f t="shared" si="2"/>
        <v>1970.08</v>
      </c>
      <c r="AL12" s="68">
        <f t="shared" si="3"/>
        <v>0.31952876967248206</v>
      </c>
      <c r="AM12" s="107"/>
      <c r="AN12" s="117"/>
      <c r="AO12" s="123"/>
      <c r="AP12" s="73"/>
    </row>
    <row r="13" spans="1:42">
      <c r="A13" s="60">
        <v>39417</v>
      </c>
      <c r="B13" s="61" t="s">
        <v>6</v>
      </c>
      <c r="C13" s="65">
        <v>1607</v>
      </c>
      <c r="D13" s="61" t="s">
        <v>431</v>
      </c>
      <c r="E13" s="62">
        <f t="shared" si="0"/>
        <v>10</v>
      </c>
      <c r="F13" s="63"/>
      <c r="G13" s="31">
        <v>60.01</v>
      </c>
      <c r="H13" s="31"/>
      <c r="I13" s="31"/>
      <c r="J13" s="78"/>
      <c r="K13" s="75"/>
      <c r="L13" s="76">
        <f>K13*$G$13</f>
        <v>0</v>
      </c>
      <c r="M13" s="75"/>
      <c r="N13" s="76">
        <f>M13*$G$13</f>
        <v>0</v>
      </c>
      <c r="O13" s="75">
        <v>2</v>
      </c>
      <c r="P13" s="76">
        <f>O13*$G$13</f>
        <v>120.02</v>
      </c>
      <c r="Q13" s="75"/>
      <c r="R13" s="76">
        <f>Q13*$G$13</f>
        <v>0</v>
      </c>
      <c r="S13" s="75"/>
      <c r="T13" s="76">
        <f>S13*$G$13</f>
        <v>0</v>
      </c>
      <c r="U13" s="75"/>
      <c r="V13" s="76">
        <f>U13*$G$13</f>
        <v>0</v>
      </c>
      <c r="W13" s="75"/>
      <c r="X13" s="76">
        <f>W13*$G$13</f>
        <v>0</v>
      </c>
      <c r="Y13" s="75"/>
      <c r="Z13" s="76">
        <f>Y13*$G$13</f>
        <v>0</v>
      </c>
      <c r="AA13" s="75"/>
      <c r="AB13" s="76">
        <f>AA13*$G$13</f>
        <v>0</v>
      </c>
      <c r="AC13" s="75"/>
      <c r="AD13" s="76">
        <f>AC13*$G$13</f>
        <v>0</v>
      </c>
      <c r="AE13" s="75">
        <v>2</v>
      </c>
      <c r="AF13" s="76">
        <f>AE13*$G$13</f>
        <v>120.02</v>
      </c>
      <c r="AG13" s="75">
        <v>6</v>
      </c>
      <c r="AH13" s="76">
        <f>AG13*$G$13</f>
        <v>360.06</v>
      </c>
      <c r="AI13" s="73"/>
      <c r="AJ13" s="64">
        <f t="shared" si="1"/>
        <v>10</v>
      </c>
      <c r="AK13" s="121">
        <f t="shared" si="2"/>
        <v>600.1</v>
      </c>
      <c r="AL13" s="68">
        <f t="shared" si="3"/>
        <v>9.7330674226659072E-2</v>
      </c>
      <c r="AM13" s="108"/>
      <c r="AN13" s="117"/>
      <c r="AO13" s="123"/>
      <c r="AP13" s="73"/>
    </row>
    <row r="14" spans="1:42">
      <c r="A14" s="60"/>
      <c r="B14" s="61"/>
      <c r="C14" s="95"/>
      <c r="D14" s="96" t="s">
        <v>480</v>
      </c>
      <c r="E14" s="98"/>
      <c r="F14" s="99"/>
      <c r="G14" s="99"/>
      <c r="H14" s="99"/>
      <c r="I14" s="99"/>
      <c r="J14" s="100"/>
      <c r="K14" s="101"/>
      <c r="L14" s="102"/>
      <c r="M14" s="101"/>
      <c r="N14" s="102"/>
      <c r="O14" s="101"/>
      <c r="P14" s="102"/>
      <c r="Q14" s="101"/>
      <c r="R14" s="102"/>
      <c r="S14" s="101"/>
      <c r="T14" s="102"/>
      <c r="U14" s="101"/>
      <c r="V14" s="102"/>
      <c r="W14" s="101"/>
      <c r="X14" s="102"/>
      <c r="Y14" s="101"/>
      <c r="Z14" s="102"/>
      <c r="AA14" s="101"/>
      <c r="AB14" s="102"/>
      <c r="AC14" s="101"/>
      <c r="AD14" s="102"/>
      <c r="AE14" s="101"/>
      <c r="AF14" s="102"/>
      <c r="AG14" s="101"/>
      <c r="AH14" s="102"/>
      <c r="AI14" s="103"/>
      <c r="AJ14" s="104"/>
      <c r="AK14" s="120"/>
      <c r="AL14" s="105"/>
      <c r="AM14" s="106">
        <f>SUM(AL15:AL27)</f>
        <v>28.431306877663438</v>
      </c>
      <c r="AN14" s="117"/>
      <c r="AO14" s="123"/>
      <c r="AP14" s="73"/>
    </row>
    <row r="15" spans="1:42">
      <c r="A15" s="60">
        <v>39417</v>
      </c>
      <c r="B15" s="61" t="s">
        <v>6</v>
      </c>
      <c r="C15" s="65">
        <v>1609</v>
      </c>
      <c r="D15" s="61" t="s">
        <v>433</v>
      </c>
      <c r="E15" s="62">
        <f t="shared" si="0"/>
        <v>735</v>
      </c>
      <c r="F15" s="63"/>
      <c r="G15" s="31">
        <v>67.959999999999994</v>
      </c>
      <c r="H15" s="31"/>
      <c r="I15" s="31"/>
      <c r="J15" s="78"/>
      <c r="K15" s="75">
        <v>99</v>
      </c>
      <c r="L15" s="76">
        <f>K15*$G$15</f>
        <v>6728.0399999999991</v>
      </c>
      <c r="M15" s="75">
        <v>77</v>
      </c>
      <c r="N15" s="76">
        <f>M15*$G$15</f>
        <v>5232.9199999999992</v>
      </c>
      <c r="O15" s="75">
        <v>81</v>
      </c>
      <c r="P15" s="76">
        <f>O15*$G$15</f>
        <v>5504.7599999999993</v>
      </c>
      <c r="Q15" s="75">
        <v>69</v>
      </c>
      <c r="R15" s="76">
        <f>Q15*$G$15</f>
        <v>4689.24</v>
      </c>
      <c r="S15" s="75">
        <v>44</v>
      </c>
      <c r="T15" s="76">
        <f>S15*$G$15</f>
        <v>2990.24</v>
      </c>
      <c r="U15" s="75">
        <v>61</v>
      </c>
      <c r="V15" s="76">
        <f>U15*$G$15</f>
        <v>4145.5599999999995</v>
      </c>
      <c r="W15" s="75">
        <v>52</v>
      </c>
      <c r="X15" s="76">
        <f>W15*$G$15</f>
        <v>3533.9199999999996</v>
      </c>
      <c r="Y15" s="75">
        <v>46</v>
      </c>
      <c r="Z15" s="76">
        <f>Y15*$G$15</f>
        <v>3126.16</v>
      </c>
      <c r="AA15" s="75">
        <v>59</v>
      </c>
      <c r="AB15" s="76">
        <f>AA15*$G$15</f>
        <v>4009.6399999999994</v>
      </c>
      <c r="AC15" s="75">
        <v>54</v>
      </c>
      <c r="AD15" s="76">
        <f>AC15*$G$15</f>
        <v>3669.8399999999997</v>
      </c>
      <c r="AE15" s="75">
        <v>49</v>
      </c>
      <c r="AF15" s="76">
        <f>AE15*$G$15</f>
        <v>3330.0399999999995</v>
      </c>
      <c r="AG15" s="75">
        <v>44</v>
      </c>
      <c r="AH15" s="76">
        <f>AG15*$G$15</f>
        <v>2990.24</v>
      </c>
      <c r="AI15" s="73"/>
      <c r="AJ15" s="64">
        <f t="shared" si="1"/>
        <v>735</v>
      </c>
      <c r="AK15" s="121">
        <f t="shared" si="2"/>
        <v>49950.599999999991</v>
      </c>
      <c r="AL15" s="68">
        <f t="shared" ref="AL15:AL28" si="4">(AK15/$AK$155)*100</f>
        <v>8.1015257057592986</v>
      </c>
      <c r="AM15" s="108"/>
      <c r="AN15" s="117"/>
      <c r="AO15" s="123"/>
      <c r="AP15" s="73"/>
    </row>
    <row r="16" spans="1:42" hidden="1">
      <c r="A16" s="60">
        <v>39417</v>
      </c>
      <c r="B16" s="61" t="s">
        <v>6</v>
      </c>
      <c r="C16" s="66" t="s">
        <v>176</v>
      </c>
      <c r="D16" s="61" t="s">
        <v>177</v>
      </c>
      <c r="E16" s="62">
        <f t="shared" si="0"/>
        <v>20</v>
      </c>
      <c r="F16" s="63"/>
      <c r="G16" s="31">
        <v>44.6</v>
      </c>
      <c r="H16" s="31"/>
      <c r="I16" s="31"/>
      <c r="J16" s="78"/>
      <c r="K16" s="75">
        <v>5</v>
      </c>
      <c r="L16" s="76">
        <f>K16*$G$16</f>
        <v>223</v>
      </c>
      <c r="M16" s="75"/>
      <c r="N16" s="76">
        <f>M16*$G$16</f>
        <v>0</v>
      </c>
      <c r="O16" s="75"/>
      <c r="P16" s="76">
        <f>O16*$G$16</f>
        <v>0</v>
      </c>
      <c r="Q16" s="75">
        <v>1</v>
      </c>
      <c r="R16" s="76">
        <f>Q16*$G$16</f>
        <v>44.6</v>
      </c>
      <c r="S16" s="75">
        <v>3</v>
      </c>
      <c r="T16" s="76">
        <f>S16*$G$16</f>
        <v>133.80000000000001</v>
      </c>
      <c r="U16" s="75">
        <v>3</v>
      </c>
      <c r="V16" s="76">
        <f>U16*$G$16</f>
        <v>133.80000000000001</v>
      </c>
      <c r="W16" s="75"/>
      <c r="X16" s="76">
        <f>W16*$G$16</f>
        <v>0</v>
      </c>
      <c r="Y16" s="75"/>
      <c r="Z16" s="76">
        <f>Y16*$G$16</f>
        <v>0</v>
      </c>
      <c r="AA16" s="75">
        <v>2</v>
      </c>
      <c r="AB16" s="76">
        <f>AA16*$G$16</f>
        <v>89.2</v>
      </c>
      <c r="AC16" s="75">
        <v>4</v>
      </c>
      <c r="AD16" s="76">
        <f>AC16*$G$16</f>
        <v>178.4</v>
      </c>
      <c r="AE16" s="75"/>
      <c r="AF16" s="76">
        <f>AE16*$G$16</f>
        <v>0</v>
      </c>
      <c r="AG16" s="75">
        <v>2</v>
      </c>
      <c r="AH16" s="76">
        <f>AG16*$G$16</f>
        <v>89.2</v>
      </c>
      <c r="AI16" s="73"/>
      <c r="AJ16" s="64">
        <f t="shared" si="1"/>
        <v>20</v>
      </c>
      <c r="AK16" s="121">
        <f t="shared" si="2"/>
        <v>892.00000000000011</v>
      </c>
      <c r="AL16" s="68">
        <f t="shared" si="4"/>
        <v>0.14467415665752359</v>
      </c>
      <c r="AM16" s="108"/>
      <c r="AN16" s="117"/>
      <c r="AO16" s="123"/>
      <c r="AP16" s="73"/>
    </row>
    <row r="17" spans="1:42">
      <c r="A17" s="60">
        <v>39417</v>
      </c>
      <c r="B17" s="61" t="s">
        <v>6</v>
      </c>
      <c r="C17" s="65">
        <v>1611</v>
      </c>
      <c r="D17" s="61" t="s">
        <v>434</v>
      </c>
      <c r="E17" s="62">
        <f t="shared" si="0"/>
        <v>469</v>
      </c>
      <c r="F17" s="63"/>
      <c r="G17" s="31">
        <v>78.58</v>
      </c>
      <c r="H17" s="31"/>
      <c r="I17" s="31"/>
      <c r="J17" s="78"/>
      <c r="K17" s="75">
        <v>40</v>
      </c>
      <c r="L17" s="76">
        <f>K17*$G$17</f>
        <v>3143.2</v>
      </c>
      <c r="M17" s="75">
        <v>43</v>
      </c>
      <c r="N17" s="76">
        <f>M17*$G$17</f>
        <v>3378.94</v>
      </c>
      <c r="O17" s="75">
        <v>28</v>
      </c>
      <c r="P17" s="76">
        <f>O17*$G$17</f>
        <v>2200.2399999999998</v>
      </c>
      <c r="Q17" s="75">
        <v>39</v>
      </c>
      <c r="R17" s="76">
        <f>Q17*$G$17</f>
        <v>3064.62</v>
      </c>
      <c r="S17" s="75">
        <v>25</v>
      </c>
      <c r="T17" s="76">
        <f>S17*$G$17</f>
        <v>1964.5</v>
      </c>
      <c r="U17" s="75">
        <v>33</v>
      </c>
      <c r="V17" s="76">
        <f>U17*$G$17</f>
        <v>2593.14</v>
      </c>
      <c r="W17" s="75">
        <v>29</v>
      </c>
      <c r="X17" s="76">
        <f>W17*$G$17</f>
        <v>2278.8200000000002</v>
      </c>
      <c r="Y17" s="75">
        <v>34</v>
      </c>
      <c r="Z17" s="76">
        <f>Y17*$G$17</f>
        <v>2671.72</v>
      </c>
      <c r="AA17" s="75">
        <v>40</v>
      </c>
      <c r="AB17" s="76">
        <f>AA17*$G$17</f>
        <v>3143.2</v>
      </c>
      <c r="AC17" s="75">
        <v>47</v>
      </c>
      <c r="AD17" s="76">
        <f>AC17*$G$17</f>
        <v>3693.2599999999998</v>
      </c>
      <c r="AE17" s="75">
        <v>34</v>
      </c>
      <c r="AF17" s="76">
        <f>AE17*$G$17</f>
        <v>2671.72</v>
      </c>
      <c r="AG17" s="75">
        <v>77</v>
      </c>
      <c r="AH17" s="76">
        <f>AG17*$G$17</f>
        <v>6050.66</v>
      </c>
      <c r="AI17" s="73"/>
      <c r="AJ17" s="64">
        <f t="shared" si="1"/>
        <v>469</v>
      </c>
      <c r="AK17" s="121">
        <f t="shared" si="2"/>
        <v>36854.020000000004</v>
      </c>
      <c r="AL17" s="68">
        <f t="shared" si="4"/>
        <v>5.9773814606945139</v>
      </c>
      <c r="AM17" s="108"/>
      <c r="AN17" s="117"/>
      <c r="AO17" s="123"/>
      <c r="AP17" s="73"/>
    </row>
    <row r="18" spans="1:42" hidden="1">
      <c r="A18" s="60">
        <v>39417</v>
      </c>
      <c r="B18" s="61" t="s">
        <v>6</v>
      </c>
      <c r="C18" s="66" t="s">
        <v>182</v>
      </c>
      <c r="D18" s="61" t="s">
        <v>183</v>
      </c>
      <c r="E18" s="62">
        <f t="shared" si="0"/>
        <v>0</v>
      </c>
      <c r="F18" s="63"/>
      <c r="G18" s="31">
        <v>56.28</v>
      </c>
      <c r="H18" s="31"/>
      <c r="I18" s="31"/>
      <c r="J18" s="78"/>
      <c r="K18" s="75"/>
      <c r="L18" s="76">
        <f>K18*$G$18</f>
        <v>0</v>
      </c>
      <c r="M18" s="75"/>
      <c r="N18" s="76">
        <f>M18*$G$18</f>
        <v>0</v>
      </c>
      <c r="O18" s="75"/>
      <c r="P18" s="76">
        <f>O18*$G$18</f>
        <v>0</v>
      </c>
      <c r="Q18" s="75"/>
      <c r="R18" s="76">
        <f>Q18*$G$18</f>
        <v>0</v>
      </c>
      <c r="S18" s="75"/>
      <c r="T18" s="76">
        <f>S18*$G$18</f>
        <v>0</v>
      </c>
      <c r="U18" s="75"/>
      <c r="V18" s="76">
        <f>U18*$G$18</f>
        <v>0</v>
      </c>
      <c r="W18" s="75"/>
      <c r="X18" s="76">
        <f>W18*$G$18</f>
        <v>0</v>
      </c>
      <c r="Y18" s="75"/>
      <c r="Z18" s="76">
        <f>Y18*$G$18</f>
        <v>0</v>
      </c>
      <c r="AA18" s="75"/>
      <c r="AB18" s="76">
        <f>AA18*$G$18</f>
        <v>0</v>
      </c>
      <c r="AC18" s="75"/>
      <c r="AD18" s="76">
        <f>AC18*$G$18</f>
        <v>0</v>
      </c>
      <c r="AE18" s="75"/>
      <c r="AF18" s="76">
        <f>AE18*$G$18</f>
        <v>0</v>
      </c>
      <c r="AG18" s="75"/>
      <c r="AH18" s="76">
        <f>AG18*$G$18</f>
        <v>0</v>
      </c>
      <c r="AI18" s="73"/>
      <c r="AJ18" s="64">
        <f t="shared" si="1"/>
        <v>0</v>
      </c>
      <c r="AK18" s="121">
        <f t="shared" si="2"/>
        <v>0</v>
      </c>
      <c r="AL18" s="68">
        <f t="shared" si="4"/>
        <v>0</v>
      </c>
      <c r="AM18" s="108"/>
      <c r="AN18" s="117"/>
      <c r="AO18" s="123"/>
      <c r="AP18" s="73"/>
    </row>
    <row r="19" spans="1:42">
      <c r="A19" s="60">
        <v>39417</v>
      </c>
      <c r="B19" s="61" t="s">
        <v>6</v>
      </c>
      <c r="C19" s="65">
        <v>1613</v>
      </c>
      <c r="D19" s="61" t="s">
        <v>435</v>
      </c>
      <c r="E19" s="62">
        <f t="shared" si="0"/>
        <v>211</v>
      </c>
      <c r="F19" s="63"/>
      <c r="G19" s="31">
        <v>95.57</v>
      </c>
      <c r="H19" s="31"/>
      <c r="I19" s="31"/>
      <c r="J19" s="78"/>
      <c r="K19" s="75">
        <v>10</v>
      </c>
      <c r="L19" s="76">
        <f>K19*$G$19</f>
        <v>955.69999999999993</v>
      </c>
      <c r="M19" s="75">
        <v>12</v>
      </c>
      <c r="N19" s="76">
        <f>M19*$G$19</f>
        <v>1146.8399999999999</v>
      </c>
      <c r="O19" s="75">
        <v>12</v>
      </c>
      <c r="P19" s="76">
        <f>O19*$G$19</f>
        <v>1146.8399999999999</v>
      </c>
      <c r="Q19" s="75">
        <v>15</v>
      </c>
      <c r="R19" s="76">
        <f>Q19*$G$19</f>
        <v>1433.55</v>
      </c>
      <c r="S19" s="75">
        <v>14</v>
      </c>
      <c r="T19" s="76">
        <f>S19*$G$19</f>
        <v>1337.98</v>
      </c>
      <c r="U19" s="75">
        <v>21</v>
      </c>
      <c r="V19" s="76">
        <f>U19*$G$19</f>
        <v>2006.9699999999998</v>
      </c>
      <c r="W19" s="75">
        <v>24</v>
      </c>
      <c r="X19" s="76">
        <f>W19*$G$19</f>
        <v>2293.6799999999998</v>
      </c>
      <c r="Y19" s="75">
        <v>21</v>
      </c>
      <c r="Z19" s="76">
        <f>Y19*$G$19</f>
        <v>2006.9699999999998</v>
      </c>
      <c r="AA19" s="75">
        <v>19</v>
      </c>
      <c r="AB19" s="76">
        <f>AA19*$G$19</f>
        <v>1815.83</v>
      </c>
      <c r="AC19" s="75">
        <v>24</v>
      </c>
      <c r="AD19" s="76">
        <f>AC19*$G$19</f>
        <v>2293.6799999999998</v>
      </c>
      <c r="AE19" s="75">
        <v>25</v>
      </c>
      <c r="AF19" s="76">
        <f>AE19*$G$19</f>
        <v>2389.25</v>
      </c>
      <c r="AG19" s="75">
        <v>14</v>
      </c>
      <c r="AH19" s="76">
        <f>AG19*$G$19</f>
        <v>1337.98</v>
      </c>
      <c r="AI19" s="73"/>
      <c r="AJ19" s="64">
        <f t="shared" si="1"/>
        <v>211</v>
      </c>
      <c r="AK19" s="121">
        <f t="shared" si="2"/>
        <v>20165.269999999997</v>
      </c>
      <c r="AL19" s="68">
        <f t="shared" si="4"/>
        <v>3.2706204383646407</v>
      </c>
      <c r="AM19" s="108"/>
      <c r="AN19" s="117"/>
      <c r="AO19" s="123"/>
      <c r="AP19" s="73"/>
    </row>
    <row r="20" spans="1:42" hidden="1">
      <c r="A20" s="60">
        <v>39417</v>
      </c>
      <c r="B20" s="61" t="s">
        <v>6</v>
      </c>
      <c r="C20" s="66" t="s">
        <v>187</v>
      </c>
      <c r="D20" s="61" t="s">
        <v>188</v>
      </c>
      <c r="E20" s="62">
        <f t="shared" si="0"/>
        <v>0</v>
      </c>
      <c r="F20" s="63"/>
      <c r="G20" s="31">
        <v>67.959999999999994</v>
      </c>
      <c r="H20" s="31"/>
      <c r="I20" s="31"/>
      <c r="J20" s="78"/>
      <c r="K20" s="75"/>
      <c r="L20" s="76">
        <f>K20*$G$20</f>
        <v>0</v>
      </c>
      <c r="M20" s="75"/>
      <c r="N20" s="76">
        <f>M20*$G$20</f>
        <v>0</v>
      </c>
      <c r="O20" s="75"/>
      <c r="P20" s="76">
        <f>O20*$G$20</f>
        <v>0</v>
      </c>
      <c r="Q20" s="75"/>
      <c r="R20" s="76">
        <f>Q20*$G$20</f>
        <v>0</v>
      </c>
      <c r="S20" s="75"/>
      <c r="T20" s="76">
        <f>S20*$G$20</f>
        <v>0</v>
      </c>
      <c r="U20" s="75"/>
      <c r="V20" s="76">
        <f>U20*$G$20</f>
        <v>0</v>
      </c>
      <c r="W20" s="75"/>
      <c r="X20" s="76">
        <f>W20*$G$20</f>
        <v>0</v>
      </c>
      <c r="Y20" s="75"/>
      <c r="Z20" s="76">
        <f>Y20*$G$20</f>
        <v>0</v>
      </c>
      <c r="AA20" s="75"/>
      <c r="AB20" s="76">
        <f>AA20*$G$20</f>
        <v>0</v>
      </c>
      <c r="AC20" s="75"/>
      <c r="AD20" s="76">
        <f>AC20*$G$20</f>
        <v>0</v>
      </c>
      <c r="AE20" s="75"/>
      <c r="AF20" s="76">
        <f>AE20*$G$20</f>
        <v>0</v>
      </c>
      <c r="AG20" s="75"/>
      <c r="AH20" s="76">
        <f>AG20*$G$20</f>
        <v>0</v>
      </c>
      <c r="AI20" s="73"/>
      <c r="AJ20" s="64">
        <f t="shared" si="1"/>
        <v>0</v>
      </c>
      <c r="AK20" s="121">
        <f t="shared" si="2"/>
        <v>0</v>
      </c>
      <c r="AL20" s="68">
        <f t="shared" si="4"/>
        <v>0</v>
      </c>
      <c r="AM20" s="108"/>
      <c r="AN20" s="117"/>
      <c r="AO20" s="123"/>
      <c r="AP20" s="73"/>
    </row>
    <row r="21" spans="1:42">
      <c r="A21" s="60">
        <v>39417</v>
      </c>
      <c r="B21" s="61" t="s">
        <v>6</v>
      </c>
      <c r="C21" s="65">
        <v>1615</v>
      </c>
      <c r="D21" s="61" t="s">
        <v>436</v>
      </c>
      <c r="E21" s="62">
        <f t="shared" si="0"/>
        <v>193</v>
      </c>
      <c r="F21" s="63"/>
      <c r="G21" s="31">
        <v>146.54</v>
      </c>
      <c r="H21" s="31"/>
      <c r="I21" s="31"/>
      <c r="J21" s="78"/>
      <c r="K21" s="75">
        <v>11</v>
      </c>
      <c r="L21" s="76">
        <f>K21*$G$21</f>
        <v>1611.9399999999998</v>
      </c>
      <c r="M21" s="75">
        <v>11</v>
      </c>
      <c r="N21" s="76">
        <f>M21*$G$21</f>
        <v>1611.9399999999998</v>
      </c>
      <c r="O21" s="75">
        <v>18</v>
      </c>
      <c r="P21" s="76">
        <f>O21*$G$21</f>
        <v>2637.72</v>
      </c>
      <c r="Q21" s="75">
        <v>5</v>
      </c>
      <c r="R21" s="76">
        <f>Q21*$G$21</f>
        <v>732.69999999999993</v>
      </c>
      <c r="S21" s="75">
        <v>19</v>
      </c>
      <c r="T21" s="76">
        <f>S21*$G$21</f>
        <v>2784.2599999999998</v>
      </c>
      <c r="U21" s="75">
        <v>12</v>
      </c>
      <c r="V21" s="76">
        <f>U21*$G$21</f>
        <v>1758.48</v>
      </c>
      <c r="W21" s="75">
        <v>14</v>
      </c>
      <c r="X21" s="76">
        <f>W21*$G$21</f>
        <v>2051.56</v>
      </c>
      <c r="Y21" s="75">
        <v>13</v>
      </c>
      <c r="Z21" s="76">
        <f>Y21*$G$21</f>
        <v>1905.02</v>
      </c>
      <c r="AA21" s="75">
        <v>23</v>
      </c>
      <c r="AB21" s="76">
        <f>AA21*$G$21</f>
        <v>3370.4199999999996</v>
      </c>
      <c r="AC21" s="75">
        <v>31</v>
      </c>
      <c r="AD21" s="76">
        <f>AC21*$G$21</f>
        <v>4542.74</v>
      </c>
      <c r="AE21" s="75">
        <v>27</v>
      </c>
      <c r="AF21" s="76">
        <f>AE21*$G$21</f>
        <v>3956.58</v>
      </c>
      <c r="AG21" s="75">
        <v>9</v>
      </c>
      <c r="AH21" s="76">
        <f>AG21*$G$21</f>
        <v>1318.86</v>
      </c>
      <c r="AI21" s="73"/>
      <c r="AJ21" s="64">
        <f t="shared" si="1"/>
        <v>193</v>
      </c>
      <c r="AK21" s="121">
        <f t="shared" si="2"/>
        <v>28282.22</v>
      </c>
      <c r="AL21" s="68">
        <f t="shared" si="4"/>
        <v>4.5871147162584602</v>
      </c>
      <c r="AM21" s="108"/>
      <c r="AN21" s="117"/>
      <c r="AO21" s="123"/>
      <c r="AP21" s="73"/>
    </row>
    <row r="22" spans="1:42" hidden="1">
      <c r="A22" s="60">
        <v>39417</v>
      </c>
      <c r="B22" s="61" t="s">
        <v>6</v>
      </c>
      <c r="C22" s="66" t="s">
        <v>192</v>
      </c>
      <c r="D22" s="61" t="s">
        <v>193</v>
      </c>
      <c r="E22" s="62">
        <f t="shared" si="0"/>
        <v>0</v>
      </c>
      <c r="F22" s="63"/>
      <c r="G22" s="31">
        <v>90.26</v>
      </c>
      <c r="H22" s="31"/>
      <c r="I22" s="31"/>
      <c r="J22" s="78"/>
      <c r="K22" s="75"/>
      <c r="L22" s="76">
        <f>K22*$G$22</f>
        <v>0</v>
      </c>
      <c r="M22" s="75"/>
      <c r="N22" s="76">
        <f>M22*$G$22</f>
        <v>0</v>
      </c>
      <c r="O22" s="75"/>
      <c r="P22" s="76">
        <f>O22*$G$22</f>
        <v>0</v>
      </c>
      <c r="Q22" s="75"/>
      <c r="R22" s="76">
        <f>Q22*$G$22</f>
        <v>0</v>
      </c>
      <c r="S22" s="75"/>
      <c r="T22" s="76">
        <f>S22*$G$22</f>
        <v>0</v>
      </c>
      <c r="U22" s="75"/>
      <c r="V22" s="76">
        <f>U22*$G$22</f>
        <v>0</v>
      </c>
      <c r="W22" s="75"/>
      <c r="X22" s="76">
        <f>W22*$G$22</f>
        <v>0</v>
      </c>
      <c r="Y22" s="75"/>
      <c r="Z22" s="76">
        <f>Y22*$G$22</f>
        <v>0</v>
      </c>
      <c r="AA22" s="75"/>
      <c r="AB22" s="76">
        <f>AA22*$G$22</f>
        <v>0</v>
      </c>
      <c r="AC22" s="75"/>
      <c r="AD22" s="76">
        <f>AC22*$G$22</f>
        <v>0</v>
      </c>
      <c r="AE22" s="75"/>
      <c r="AF22" s="76">
        <f>AE22*$G$22</f>
        <v>0</v>
      </c>
      <c r="AG22" s="75"/>
      <c r="AH22" s="76">
        <f>AG22*$G$22</f>
        <v>0</v>
      </c>
      <c r="AI22" s="73"/>
      <c r="AJ22" s="64">
        <f t="shared" si="1"/>
        <v>0</v>
      </c>
      <c r="AK22" s="121">
        <f t="shared" si="2"/>
        <v>0</v>
      </c>
      <c r="AL22" s="68">
        <f t="shared" si="4"/>
        <v>0</v>
      </c>
      <c r="AM22" s="108"/>
      <c r="AN22" s="117"/>
      <c r="AO22" s="123"/>
      <c r="AP22" s="73"/>
    </row>
    <row r="23" spans="1:42">
      <c r="A23" s="60">
        <v>39417</v>
      </c>
      <c r="B23" s="61" t="s">
        <v>6</v>
      </c>
      <c r="C23" s="65">
        <v>1617</v>
      </c>
      <c r="D23" s="61" t="s">
        <v>437</v>
      </c>
      <c r="E23" s="62">
        <f t="shared" si="0"/>
        <v>48</v>
      </c>
      <c r="F23" s="63"/>
      <c r="G23" s="31">
        <v>225.12</v>
      </c>
      <c r="H23" s="31"/>
      <c r="I23" s="31"/>
      <c r="J23" s="78"/>
      <c r="K23" s="75">
        <v>3</v>
      </c>
      <c r="L23" s="76">
        <f>K23*$G$23</f>
        <v>675.36</v>
      </c>
      <c r="M23" s="75">
        <v>2</v>
      </c>
      <c r="N23" s="76">
        <f>M23*$G$23</f>
        <v>450.24</v>
      </c>
      <c r="O23" s="75">
        <v>3</v>
      </c>
      <c r="P23" s="76">
        <f>O23*$G$23</f>
        <v>675.36</v>
      </c>
      <c r="Q23" s="75">
        <v>6</v>
      </c>
      <c r="R23" s="76">
        <f>Q23*$G$23</f>
        <v>1350.72</v>
      </c>
      <c r="S23" s="75"/>
      <c r="T23" s="76">
        <f>S23*$G$23</f>
        <v>0</v>
      </c>
      <c r="U23" s="75">
        <v>1</v>
      </c>
      <c r="V23" s="76">
        <f>U23*$G$23</f>
        <v>225.12</v>
      </c>
      <c r="W23" s="75">
        <v>7</v>
      </c>
      <c r="X23" s="76">
        <f>W23*$G$23</f>
        <v>1575.8400000000001</v>
      </c>
      <c r="Y23" s="75">
        <v>15</v>
      </c>
      <c r="Z23" s="76">
        <f>Y23*$G$23</f>
        <v>3376.8</v>
      </c>
      <c r="AA23" s="75">
        <v>2</v>
      </c>
      <c r="AB23" s="76">
        <f>AA23*$G$23</f>
        <v>450.24</v>
      </c>
      <c r="AC23" s="75">
        <v>2</v>
      </c>
      <c r="AD23" s="76">
        <f>AC23*$G$23</f>
        <v>450.24</v>
      </c>
      <c r="AE23" s="75">
        <v>2</v>
      </c>
      <c r="AF23" s="76">
        <f>AE23*$G$23</f>
        <v>450.24</v>
      </c>
      <c r="AG23" s="75">
        <v>5</v>
      </c>
      <c r="AH23" s="76">
        <f>AG23*$G$23</f>
        <v>1125.5999999999999</v>
      </c>
      <c r="AI23" s="73"/>
      <c r="AJ23" s="64">
        <f t="shared" si="1"/>
        <v>48</v>
      </c>
      <c r="AK23" s="121">
        <f t="shared" si="2"/>
        <v>10805.76</v>
      </c>
      <c r="AL23" s="68">
        <f t="shared" si="4"/>
        <v>1.7525944114838585</v>
      </c>
      <c r="AM23" s="108"/>
      <c r="AN23" s="117"/>
      <c r="AO23" s="123"/>
      <c r="AP23" s="73"/>
    </row>
    <row r="24" spans="1:42" hidden="1">
      <c r="A24" s="60">
        <v>39417</v>
      </c>
      <c r="B24" s="61" t="s">
        <v>6</v>
      </c>
      <c r="C24" s="66" t="s">
        <v>198</v>
      </c>
      <c r="D24" s="61" t="s">
        <v>199</v>
      </c>
      <c r="E24" s="62">
        <f t="shared" si="0"/>
        <v>0</v>
      </c>
      <c r="F24" s="63"/>
      <c r="G24" s="31">
        <v>123.18</v>
      </c>
      <c r="H24" s="31"/>
      <c r="I24" s="31"/>
      <c r="J24" s="78"/>
      <c r="K24" s="75"/>
      <c r="L24" s="76">
        <f>K24*$G$24</f>
        <v>0</v>
      </c>
      <c r="M24" s="75"/>
      <c r="N24" s="76">
        <f>M24*$G$24</f>
        <v>0</v>
      </c>
      <c r="O24" s="75"/>
      <c r="P24" s="76">
        <f>O24*$G$24</f>
        <v>0</v>
      </c>
      <c r="Q24" s="75"/>
      <c r="R24" s="76">
        <f>Q24*$G$24</f>
        <v>0</v>
      </c>
      <c r="S24" s="75"/>
      <c r="T24" s="76">
        <f>S24*$G$24</f>
        <v>0</v>
      </c>
      <c r="U24" s="75"/>
      <c r="V24" s="76">
        <f>U24*$G$24</f>
        <v>0</v>
      </c>
      <c r="W24" s="75"/>
      <c r="X24" s="76">
        <f>W24*$G$24</f>
        <v>0</v>
      </c>
      <c r="Y24" s="75"/>
      <c r="Z24" s="76">
        <f>Y24*$G$24</f>
        <v>0</v>
      </c>
      <c r="AA24" s="75"/>
      <c r="AB24" s="76">
        <f>AA24*$G$24</f>
        <v>0</v>
      </c>
      <c r="AC24" s="75"/>
      <c r="AD24" s="76">
        <f>AC24*$G$24</f>
        <v>0</v>
      </c>
      <c r="AE24" s="75"/>
      <c r="AF24" s="76">
        <f>AE24*$G$24</f>
        <v>0</v>
      </c>
      <c r="AG24" s="75"/>
      <c r="AH24" s="76">
        <f>AG24*$G$24</f>
        <v>0</v>
      </c>
      <c r="AI24" s="73"/>
      <c r="AJ24" s="64">
        <f t="shared" si="1"/>
        <v>0</v>
      </c>
      <c r="AK24" s="121">
        <f t="shared" si="2"/>
        <v>0</v>
      </c>
      <c r="AL24" s="68">
        <f t="shared" si="4"/>
        <v>0</v>
      </c>
      <c r="AM24" s="108"/>
      <c r="AN24" s="117"/>
      <c r="AO24" s="123"/>
      <c r="AP24" s="73"/>
    </row>
    <row r="25" spans="1:42" ht="11.45" customHeight="1">
      <c r="A25" s="60">
        <v>39417</v>
      </c>
      <c r="B25" s="61" t="s">
        <v>6</v>
      </c>
      <c r="C25" s="65">
        <v>1619</v>
      </c>
      <c r="D25" s="61" t="s">
        <v>438</v>
      </c>
      <c r="E25" s="62">
        <f t="shared" si="0"/>
        <v>143</v>
      </c>
      <c r="F25" s="63"/>
      <c r="G25" s="31">
        <v>150.59</v>
      </c>
      <c r="H25" s="31">
        <v>75</v>
      </c>
      <c r="I25" s="31">
        <f>H25*1.55</f>
        <v>116.25</v>
      </c>
      <c r="J25" s="78">
        <f t="shared" ref="J25:J50" si="5">H25*2</f>
        <v>150</v>
      </c>
      <c r="K25" s="75">
        <v>7</v>
      </c>
      <c r="L25" s="76">
        <f>K25*$G$25</f>
        <v>1054.1300000000001</v>
      </c>
      <c r="M25" s="75">
        <v>5</v>
      </c>
      <c r="N25" s="76">
        <f>M25*$G$25</f>
        <v>752.95</v>
      </c>
      <c r="O25" s="75">
        <v>29</v>
      </c>
      <c r="P25" s="76">
        <f>O25*$G$25</f>
        <v>4367.1099999999997</v>
      </c>
      <c r="Q25" s="75">
        <v>6</v>
      </c>
      <c r="R25" s="76">
        <f>Q25*$G$25</f>
        <v>903.54</v>
      </c>
      <c r="S25" s="75">
        <v>13</v>
      </c>
      <c r="T25" s="76">
        <f>S25*$G$25</f>
        <v>1957.67</v>
      </c>
      <c r="U25" s="75">
        <v>16</v>
      </c>
      <c r="V25" s="76">
        <f>U25*$G$25</f>
        <v>2409.44</v>
      </c>
      <c r="W25" s="75">
        <v>7</v>
      </c>
      <c r="X25" s="76">
        <f>W25*$G$25</f>
        <v>1054.1300000000001</v>
      </c>
      <c r="Y25" s="75">
        <v>16</v>
      </c>
      <c r="Z25" s="76">
        <f>Y25*$G$25</f>
        <v>2409.44</v>
      </c>
      <c r="AA25" s="75">
        <v>13</v>
      </c>
      <c r="AB25" s="76">
        <f>AA25*$G$25</f>
        <v>1957.67</v>
      </c>
      <c r="AC25" s="75">
        <v>8</v>
      </c>
      <c r="AD25" s="76">
        <f>AC25*$G$25</f>
        <v>1204.72</v>
      </c>
      <c r="AE25" s="75">
        <v>13</v>
      </c>
      <c r="AF25" s="76">
        <f>AE25*$G$25</f>
        <v>1957.67</v>
      </c>
      <c r="AG25" s="75">
        <v>10</v>
      </c>
      <c r="AH25" s="76">
        <f>AG25*$G$25</f>
        <v>1505.9</v>
      </c>
      <c r="AI25" s="73"/>
      <c r="AJ25" s="64">
        <f t="shared" si="1"/>
        <v>143</v>
      </c>
      <c r="AK25" s="121">
        <f t="shared" si="2"/>
        <v>21534.370000000003</v>
      </c>
      <c r="AL25" s="68">
        <f t="shared" si="4"/>
        <v>3.4926758059429104</v>
      </c>
      <c r="AM25" s="108"/>
      <c r="AN25" s="117"/>
      <c r="AO25" s="123"/>
      <c r="AP25" s="73"/>
    </row>
    <row r="26" spans="1:42" hidden="1">
      <c r="A26" s="60">
        <v>39417</v>
      </c>
      <c r="B26" s="61" t="s">
        <v>6</v>
      </c>
      <c r="C26" s="66" t="s">
        <v>116</v>
      </c>
      <c r="D26" s="61" t="s">
        <v>117</v>
      </c>
      <c r="E26" s="62">
        <f t="shared" si="0"/>
        <v>0</v>
      </c>
      <c r="F26" s="63"/>
      <c r="G26" s="31">
        <v>72.459999999999994</v>
      </c>
      <c r="H26" s="31"/>
      <c r="I26" s="31"/>
      <c r="J26" s="78">
        <f t="shared" si="5"/>
        <v>0</v>
      </c>
      <c r="K26" s="75"/>
      <c r="L26" s="76">
        <f>K26*$G$26</f>
        <v>0</v>
      </c>
      <c r="M26" s="75"/>
      <c r="N26" s="76">
        <f>M26*$G$26</f>
        <v>0</v>
      </c>
      <c r="O26" s="75"/>
      <c r="P26" s="76">
        <f>O26*$G$26</f>
        <v>0</v>
      </c>
      <c r="Q26" s="75"/>
      <c r="R26" s="76">
        <f>Q26*$G$26</f>
        <v>0</v>
      </c>
      <c r="S26" s="75"/>
      <c r="T26" s="76">
        <f>S26*$G$26</f>
        <v>0</v>
      </c>
      <c r="U26" s="75"/>
      <c r="V26" s="76">
        <f>U26*$G$26</f>
        <v>0</v>
      </c>
      <c r="W26" s="75"/>
      <c r="X26" s="76">
        <f>W26*$G$26</f>
        <v>0</v>
      </c>
      <c r="Y26" s="75"/>
      <c r="Z26" s="76">
        <f>Y26*$G$26</f>
        <v>0</v>
      </c>
      <c r="AA26" s="75"/>
      <c r="AB26" s="76">
        <f>AA26*$G$26</f>
        <v>0</v>
      </c>
      <c r="AC26" s="75"/>
      <c r="AD26" s="76">
        <f>AC26*$G$26</f>
        <v>0</v>
      </c>
      <c r="AE26" s="75"/>
      <c r="AF26" s="76">
        <f>AE26*$G$26</f>
        <v>0</v>
      </c>
      <c r="AG26" s="75"/>
      <c r="AH26" s="76">
        <f>AG26*$G$26</f>
        <v>0</v>
      </c>
      <c r="AI26" s="73"/>
      <c r="AJ26" s="64">
        <f t="shared" si="1"/>
        <v>0</v>
      </c>
      <c r="AK26" s="121">
        <f t="shared" si="2"/>
        <v>0</v>
      </c>
      <c r="AL26" s="68">
        <f t="shared" si="4"/>
        <v>0</v>
      </c>
      <c r="AM26" s="108"/>
      <c r="AN26" s="117"/>
      <c r="AO26" s="123"/>
      <c r="AP26" s="73"/>
    </row>
    <row r="27" spans="1:42">
      <c r="A27" s="60">
        <v>39417</v>
      </c>
      <c r="B27" s="61" t="s">
        <v>6</v>
      </c>
      <c r="C27" s="65">
        <v>1621</v>
      </c>
      <c r="D27" s="61" t="s">
        <v>439</v>
      </c>
      <c r="E27" s="62">
        <f t="shared" si="0"/>
        <v>188</v>
      </c>
      <c r="F27" s="63"/>
      <c r="G27" s="31">
        <v>36.229999999999997</v>
      </c>
      <c r="H27" s="31">
        <v>44</v>
      </c>
      <c r="I27" s="31">
        <f>H27*1.55</f>
        <v>68.2</v>
      </c>
      <c r="J27" s="78">
        <f t="shared" si="5"/>
        <v>88</v>
      </c>
      <c r="K27" s="75">
        <v>11</v>
      </c>
      <c r="L27" s="76">
        <f>K27*$G$27</f>
        <v>398.53</v>
      </c>
      <c r="M27" s="75">
        <v>10</v>
      </c>
      <c r="N27" s="76">
        <f>M27*$G$27</f>
        <v>362.29999999999995</v>
      </c>
      <c r="O27" s="75">
        <v>58</v>
      </c>
      <c r="P27" s="76">
        <f>O27*$G$27</f>
        <v>2101.3399999999997</v>
      </c>
      <c r="Q27" s="75">
        <v>4</v>
      </c>
      <c r="R27" s="76">
        <f>Q27*$G$27</f>
        <v>144.91999999999999</v>
      </c>
      <c r="S27" s="75">
        <v>16</v>
      </c>
      <c r="T27" s="76">
        <f>S27*$G$27</f>
        <v>579.67999999999995</v>
      </c>
      <c r="U27" s="75">
        <v>17</v>
      </c>
      <c r="V27" s="76">
        <f>U27*$G$27</f>
        <v>615.91</v>
      </c>
      <c r="W27" s="75">
        <v>2</v>
      </c>
      <c r="X27" s="76">
        <f>W27*$G$27</f>
        <v>72.459999999999994</v>
      </c>
      <c r="Y27" s="75">
        <v>21</v>
      </c>
      <c r="Z27" s="76">
        <f>Y27*$G$27</f>
        <v>760.82999999999993</v>
      </c>
      <c r="AA27" s="75">
        <v>16</v>
      </c>
      <c r="AB27" s="76">
        <f>AA27*$G$27</f>
        <v>579.67999999999995</v>
      </c>
      <c r="AC27" s="75">
        <v>6</v>
      </c>
      <c r="AD27" s="76">
        <f>AC27*$G$27</f>
        <v>217.38</v>
      </c>
      <c r="AE27" s="75">
        <v>14</v>
      </c>
      <c r="AF27" s="76">
        <f>AE27*$G$27</f>
        <v>507.21999999999997</v>
      </c>
      <c r="AG27" s="75">
        <v>13</v>
      </c>
      <c r="AH27" s="76">
        <f>AG27*$G$27</f>
        <v>470.98999999999995</v>
      </c>
      <c r="AI27" s="73"/>
      <c r="AJ27" s="64">
        <f t="shared" si="1"/>
        <v>188</v>
      </c>
      <c r="AK27" s="121">
        <f t="shared" si="2"/>
        <v>6811.24</v>
      </c>
      <c r="AL27" s="68">
        <f t="shared" si="4"/>
        <v>1.1047201825022317</v>
      </c>
      <c r="AM27" s="108"/>
      <c r="AN27" s="117"/>
      <c r="AO27" s="123"/>
      <c r="AP27" s="109"/>
    </row>
    <row r="28" spans="1:42" hidden="1">
      <c r="A28" s="60">
        <v>39417</v>
      </c>
      <c r="B28" s="61" t="s">
        <v>6</v>
      </c>
      <c r="C28" s="66" t="s">
        <v>122</v>
      </c>
      <c r="D28" s="61" t="s">
        <v>123</v>
      </c>
      <c r="E28" s="62">
        <f t="shared" si="0"/>
        <v>0</v>
      </c>
      <c r="F28" s="63"/>
      <c r="G28" s="31">
        <v>23.78</v>
      </c>
      <c r="H28" s="31"/>
      <c r="I28" s="31"/>
      <c r="J28" s="78">
        <f t="shared" si="5"/>
        <v>0</v>
      </c>
      <c r="K28" s="75"/>
      <c r="L28" s="76">
        <f>K28*$G$28</f>
        <v>0</v>
      </c>
      <c r="M28" s="75"/>
      <c r="N28" s="76">
        <f>M28*$G$28</f>
        <v>0</v>
      </c>
      <c r="O28" s="75"/>
      <c r="P28" s="76">
        <f>O28*$G$28</f>
        <v>0</v>
      </c>
      <c r="Q28" s="75"/>
      <c r="R28" s="76">
        <f>Q28*$G$28</f>
        <v>0</v>
      </c>
      <c r="S28" s="75"/>
      <c r="T28" s="76">
        <f>S28*$G$28</f>
        <v>0</v>
      </c>
      <c r="U28" s="75"/>
      <c r="V28" s="76">
        <f>U28*$G$28</f>
        <v>0</v>
      </c>
      <c r="W28" s="75"/>
      <c r="X28" s="76">
        <f>W28*$G$28</f>
        <v>0</v>
      </c>
      <c r="Y28" s="75"/>
      <c r="Z28" s="76">
        <f>Y28*$G$28</f>
        <v>0</v>
      </c>
      <c r="AA28" s="75"/>
      <c r="AB28" s="76">
        <f>AA28*$G$28</f>
        <v>0</v>
      </c>
      <c r="AC28" s="75"/>
      <c r="AD28" s="76">
        <f>AC28*$G$28</f>
        <v>0</v>
      </c>
      <c r="AE28" s="75"/>
      <c r="AF28" s="76">
        <f>AE28*$G$28</f>
        <v>0</v>
      </c>
      <c r="AG28" s="75"/>
      <c r="AH28" s="76">
        <f>AG28*$G$28</f>
        <v>0</v>
      </c>
      <c r="AI28" s="73"/>
      <c r="AJ28" s="64">
        <f t="shared" si="1"/>
        <v>0</v>
      </c>
      <c r="AK28" s="121">
        <f t="shared" si="2"/>
        <v>0</v>
      </c>
      <c r="AL28" s="68">
        <f t="shared" si="4"/>
        <v>0</v>
      </c>
      <c r="AM28" s="108"/>
      <c r="AN28" s="117"/>
      <c r="AO28" s="123"/>
      <c r="AP28" s="73"/>
    </row>
    <row r="29" spans="1:42">
      <c r="A29" s="60"/>
      <c r="B29" s="61"/>
      <c r="C29" s="95"/>
      <c r="D29" s="96" t="s">
        <v>484</v>
      </c>
      <c r="E29" s="98"/>
      <c r="F29" s="99"/>
      <c r="G29" s="99"/>
      <c r="H29" s="99"/>
      <c r="I29" s="99"/>
      <c r="J29" s="100"/>
      <c r="K29" s="101"/>
      <c r="L29" s="102"/>
      <c r="M29" s="101"/>
      <c r="N29" s="102"/>
      <c r="O29" s="101"/>
      <c r="P29" s="102"/>
      <c r="Q29" s="101"/>
      <c r="R29" s="102"/>
      <c r="S29" s="101"/>
      <c r="T29" s="102"/>
      <c r="U29" s="101"/>
      <c r="V29" s="102"/>
      <c r="W29" s="101"/>
      <c r="X29" s="102"/>
      <c r="Y29" s="101"/>
      <c r="Z29" s="102"/>
      <c r="AA29" s="101"/>
      <c r="AB29" s="102"/>
      <c r="AC29" s="101"/>
      <c r="AD29" s="102"/>
      <c r="AE29" s="101"/>
      <c r="AF29" s="102"/>
      <c r="AG29" s="101"/>
      <c r="AH29" s="102"/>
      <c r="AI29" s="103"/>
      <c r="AJ29" s="104"/>
      <c r="AK29" s="120"/>
      <c r="AL29" s="105"/>
      <c r="AM29" s="106">
        <f>SUM(AL30:AL32)</f>
        <v>21.666048125177014</v>
      </c>
      <c r="AN29" s="117"/>
      <c r="AO29" s="123"/>
      <c r="AP29" s="73"/>
    </row>
    <row r="30" spans="1:42">
      <c r="A30" s="60"/>
      <c r="B30" s="61"/>
      <c r="C30" s="65">
        <v>14901</v>
      </c>
      <c r="D30" s="61" t="s">
        <v>466</v>
      </c>
      <c r="E30" s="62">
        <f>SUM(K30,M30,O30,Q30,S30,U30,W30,Y30,AA30,AC30,AE30,AG30)</f>
        <v>3</v>
      </c>
      <c r="F30" s="63"/>
      <c r="G30" s="31">
        <v>2791.15</v>
      </c>
      <c r="H30" s="31"/>
      <c r="I30" s="31"/>
      <c r="J30" s="78"/>
      <c r="K30" s="75"/>
      <c r="L30" s="76">
        <f>K30*$G$30</f>
        <v>0</v>
      </c>
      <c r="M30" s="75"/>
      <c r="N30" s="76">
        <f>M30*$G$30</f>
        <v>0</v>
      </c>
      <c r="O30" s="75">
        <v>1</v>
      </c>
      <c r="P30" s="76">
        <f>O30*$G$30</f>
        <v>2791.15</v>
      </c>
      <c r="Q30" s="75">
        <v>2</v>
      </c>
      <c r="R30" s="76">
        <f>Q30*$G$30</f>
        <v>5582.3</v>
      </c>
      <c r="S30" s="75"/>
      <c r="T30" s="76">
        <f>S30*$G$30</f>
        <v>0</v>
      </c>
      <c r="U30" s="75"/>
      <c r="V30" s="76">
        <f>U30*$G$30</f>
        <v>0</v>
      </c>
      <c r="W30" s="75"/>
      <c r="X30" s="76">
        <f>W30*$G$30</f>
        <v>0</v>
      </c>
      <c r="Y30" s="75"/>
      <c r="Z30" s="76">
        <f>Y30*$G$30</f>
        <v>0</v>
      </c>
      <c r="AA30" s="75"/>
      <c r="AB30" s="76">
        <f>AA30*$G$30</f>
        <v>0</v>
      </c>
      <c r="AC30" s="75"/>
      <c r="AD30" s="76">
        <f>AC30*$G$30</f>
        <v>0</v>
      </c>
      <c r="AE30" s="75"/>
      <c r="AF30" s="76">
        <f>AE30*$G$30</f>
        <v>0</v>
      </c>
      <c r="AG30" s="75"/>
      <c r="AH30" s="76">
        <f>AG30*$G$30</f>
        <v>0</v>
      </c>
      <c r="AI30" s="73"/>
      <c r="AJ30" s="64">
        <f t="shared" ref="AJ30:AK32" si="6">SUM(K30,M30,O30,Q30,S30,U30,W30,Y30,AA30,AC30,AE30,AG30)</f>
        <v>3</v>
      </c>
      <c r="AK30" s="121">
        <f t="shared" si="6"/>
        <v>8373.4500000000007</v>
      </c>
      <c r="AL30" s="68">
        <f>(AK30/$AK$155)*100</f>
        <v>1.3580962074707854</v>
      </c>
      <c r="AM30" s="107"/>
      <c r="AN30" s="117"/>
      <c r="AO30" s="123"/>
      <c r="AP30" s="73"/>
    </row>
    <row r="31" spans="1:42">
      <c r="A31" s="60"/>
      <c r="B31" s="61"/>
      <c r="C31" s="65">
        <v>14902</v>
      </c>
      <c r="D31" s="61" t="s">
        <v>467</v>
      </c>
      <c r="E31" s="62">
        <f>SUM(K31,M31,O31,Q31,S31,U31,W31,Y31,AA31,AC31,AE31,AG31)</f>
        <v>1</v>
      </c>
      <c r="F31" s="63"/>
      <c r="G31" s="31">
        <v>4245.42</v>
      </c>
      <c r="H31" s="31"/>
      <c r="I31" s="31"/>
      <c r="J31" s="78"/>
      <c r="K31" s="75"/>
      <c r="L31" s="76">
        <f>K31*$G$31</f>
        <v>0</v>
      </c>
      <c r="M31" s="75"/>
      <c r="N31" s="76">
        <f>M31*$G$31</f>
        <v>0</v>
      </c>
      <c r="O31" s="75"/>
      <c r="P31" s="76">
        <f>O31*$G$31</f>
        <v>0</v>
      </c>
      <c r="Q31" s="75"/>
      <c r="R31" s="76">
        <f>Q31*$G$31</f>
        <v>0</v>
      </c>
      <c r="S31" s="75"/>
      <c r="T31" s="76">
        <f>S31*$G$31</f>
        <v>0</v>
      </c>
      <c r="U31" s="75"/>
      <c r="V31" s="76">
        <f>U31*$G$31</f>
        <v>0</v>
      </c>
      <c r="W31" s="75"/>
      <c r="X31" s="76">
        <f>W31*$G$31</f>
        <v>0</v>
      </c>
      <c r="Y31" s="75">
        <v>1</v>
      </c>
      <c r="Z31" s="76">
        <f>Y31*$G$31</f>
        <v>4245.42</v>
      </c>
      <c r="AA31" s="75"/>
      <c r="AB31" s="76">
        <f>AA31*$G$31</f>
        <v>0</v>
      </c>
      <c r="AC31" s="75"/>
      <c r="AD31" s="76">
        <f>AC31*$G$31</f>
        <v>0</v>
      </c>
      <c r="AE31" s="75"/>
      <c r="AF31" s="76">
        <f>AE31*$G$31</f>
        <v>0</v>
      </c>
      <c r="AG31" s="75"/>
      <c r="AH31" s="76">
        <f>AG31*$G$31</f>
        <v>0</v>
      </c>
      <c r="AI31" s="73"/>
      <c r="AJ31" s="64">
        <f t="shared" si="6"/>
        <v>1</v>
      </c>
      <c r="AK31" s="121">
        <f t="shared" si="6"/>
        <v>4245.42</v>
      </c>
      <c r="AL31" s="68">
        <f>(AK31/$AK$155)*100</f>
        <v>0.68856789031051979</v>
      </c>
      <c r="AM31" s="107"/>
      <c r="AN31" s="117"/>
      <c r="AO31" s="123"/>
      <c r="AP31" s="73"/>
    </row>
    <row r="32" spans="1:42" ht="12.75" thickBot="1">
      <c r="A32" s="60"/>
      <c r="B32" s="61"/>
      <c r="C32" s="65">
        <v>14907</v>
      </c>
      <c r="D32" s="61" t="s">
        <v>468</v>
      </c>
      <c r="E32" s="62">
        <f>SUM(K32,M32,O32,Q32,S32,U32,W32,Y32,AA32,AC32,AE32,AG32)</f>
        <v>13</v>
      </c>
      <c r="F32" s="63"/>
      <c r="G32" s="31">
        <v>9304.99</v>
      </c>
      <c r="H32" s="31"/>
      <c r="I32" s="31"/>
      <c r="J32" s="78"/>
      <c r="K32" s="75"/>
      <c r="L32" s="76">
        <f>K32*$G$32</f>
        <v>0</v>
      </c>
      <c r="M32" s="75">
        <v>1</v>
      </c>
      <c r="N32" s="76">
        <f>M32*$G$32</f>
        <v>9304.99</v>
      </c>
      <c r="O32" s="75">
        <v>2</v>
      </c>
      <c r="P32" s="76">
        <f>O32*$G$32</f>
        <v>18609.98</v>
      </c>
      <c r="Q32" s="75">
        <v>2</v>
      </c>
      <c r="R32" s="76">
        <f>Q32*$G$32</f>
        <v>18609.98</v>
      </c>
      <c r="S32" s="75">
        <v>3</v>
      </c>
      <c r="T32" s="76">
        <f>S32*$G$32</f>
        <v>27914.97</v>
      </c>
      <c r="U32" s="75">
        <v>2</v>
      </c>
      <c r="V32" s="76">
        <f>U32*$G$32</f>
        <v>18609.98</v>
      </c>
      <c r="W32" s="75">
        <v>1</v>
      </c>
      <c r="X32" s="76">
        <f>W32*$G$32</f>
        <v>9304.99</v>
      </c>
      <c r="Y32" s="75"/>
      <c r="Z32" s="76">
        <f>Y32*$G$32</f>
        <v>0</v>
      </c>
      <c r="AA32" s="75">
        <v>1</v>
      </c>
      <c r="AB32" s="76">
        <f>AA32*$G$32</f>
        <v>9304.99</v>
      </c>
      <c r="AC32" s="75"/>
      <c r="AD32" s="76">
        <f>AC32*$G$32</f>
        <v>0</v>
      </c>
      <c r="AE32" s="75"/>
      <c r="AF32" s="76">
        <f>AE32*$G$32</f>
        <v>0</v>
      </c>
      <c r="AG32" s="75">
        <v>1</v>
      </c>
      <c r="AH32" s="76">
        <f>AG32*$G$32</f>
        <v>9304.99</v>
      </c>
      <c r="AI32" s="73"/>
      <c r="AJ32" s="64">
        <f t="shared" si="6"/>
        <v>13</v>
      </c>
      <c r="AK32" s="121">
        <f t="shared" si="6"/>
        <v>120964.87000000001</v>
      </c>
      <c r="AL32" s="68">
        <f>(AK32/$AK$155)*100</f>
        <v>19.619384027395707</v>
      </c>
      <c r="AM32" s="107"/>
      <c r="AN32" s="117"/>
      <c r="AO32" s="124"/>
      <c r="AP32" s="73"/>
    </row>
    <row r="33" spans="1:41">
      <c r="A33" s="60"/>
      <c r="B33" s="61"/>
      <c r="C33" s="95"/>
      <c r="D33" s="96" t="s">
        <v>481</v>
      </c>
      <c r="E33" s="98"/>
      <c r="F33" s="99"/>
      <c r="G33" s="99"/>
      <c r="H33" s="99"/>
      <c r="I33" s="99"/>
      <c r="J33" s="100"/>
      <c r="K33" s="101"/>
      <c r="L33" s="102"/>
      <c r="M33" s="101"/>
      <c r="N33" s="102"/>
      <c r="O33" s="101"/>
      <c r="P33" s="102"/>
      <c r="Q33" s="101"/>
      <c r="R33" s="102"/>
      <c r="S33" s="101"/>
      <c r="T33" s="102"/>
      <c r="U33" s="101"/>
      <c r="V33" s="102"/>
      <c r="W33" s="101"/>
      <c r="X33" s="102"/>
      <c r="Y33" s="101"/>
      <c r="Z33" s="102"/>
      <c r="AA33" s="101"/>
      <c r="AB33" s="102"/>
      <c r="AC33" s="101"/>
      <c r="AD33" s="102"/>
      <c r="AE33" s="101"/>
      <c r="AF33" s="102"/>
      <c r="AG33" s="101"/>
      <c r="AH33" s="102"/>
      <c r="AI33" s="103"/>
      <c r="AJ33" s="104"/>
      <c r="AK33" s="120"/>
      <c r="AL33" s="105"/>
      <c r="AM33" s="106">
        <f>SUM(AL34:AL82)</f>
        <v>23.962977429177219</v>
      </c>
      <c r="AN33" s="111">
        <f>SUM(AM33:AM94)</f>
        <v>31.101151661431857</v>
      </c>
      <c r="AO33" s="122">
        <f>SUM(AK34:AK94)</f>
        <v>191756.61999999997</v>
      </c>
    </row>
    <row r="34" spans="1:41">
      <c r="A34" s="60">
        <v>39417</v>
      </c>
      <c r="B34" s="61" t="s">
        <v>6</v>
      </c>
      <c r="C34" s="65">
        <v>1623</v>
      </c>
      <c r="D34" s="61" t="s">
        <v>440</v>
      </c>
      <c r="E34" s="62">
        <f t="shared" si="0"/>
        <v>1848</v>
      </c>
      <c r="F34" s="63">
        <v>35.56</v>
      </c>
      <c r="G34" s="31">
        <v>30.57</v>
      </c>
      <c r="H34" s="31">
        <v>15.25</v>
      </c>
      <c r="I34" s="31">
        <f>H34*1.55</f>
        <v>23.637499999999999</v>
      </c>
      <c r="J34" s="78">
        <f t="shared" si="5"/>
        <v>30.5</v>
      </c>
      <c r="K34" s="75">
        <v>190</v>
      </c>
      <c r="L34" s="76">
        <f>K34*$G$34</f>
        <v>5808.3</v>
      </c>
      <c r="M34" s="75">
        <v>164</v>
      </c>
      <c r="N34" s="76">
        <f>M34*$G$34</f>
        <v>5013.4800000000005</v>
      </c>
      <c r="O34" s="75">
        <v>176</v>
      </c>
      <c r="P34" s="76">
        <f>O34*$G$34</f>
        <v>5380.32</v>
      </c>
      <c r="Q34" s="75">
        <v>153</v>
      </c>
      <c r="R34" s="76">
        <f>Q34*$G$34</f>
        <v>4677.21</v>
      </c>
      <c r="S34" s="75">
        <v>118</v>
      </c>
      <c r="T34" s="76">
        <f>S34*$G$34</f>
        <v>3607.26</v>
      </c>
      <c r="U34" s="75">
        <v>146</v>
      </c>
      <c r="V34" s="76">
        <f>U34*$G$34</f>
        <v>4463.22</v>
      </c>
      <c r="W34" s="75">
        <v>132</v>
      </c>
      <c r="X34" s="76">
        <f>W34*$G$34</f>
        <v>4035.2400000000002</v>
      </c>
      <c r="Y34" s="75">
        <v>121</v>
      </c>
      <c r="Z34" s="76">
        <f>Y34*$G$34</f>
        <v>3698.9700000000003</v>
      </c>
      <c r="AA34" s="75">
        <v>166</v>
      </c>
      <c r="AB34" s="76">
        <f>AA34*$G$34</f>
        <v>5074.62</v>
      </c>
      <c r="AC34" s="75">
        <v>168</v>
      </c>
      <c r="AD34" s="76">
        <f>AC34*$G$34</f>
        <v>5135.76</v>
      </c>
      <c r="AE34" s="75">
        <v>155</v>
      </c>
      <c r="AF34" s="76">
        <f>AE34*$G$34</f>
        <v>4738.3500000000004</v>
      </c>
      <c r="AG34" s="75">
        <v>159</v>
      </c>
      <c r="AH34" s="76">
        <f>AG34*$G$34</f>
        <v>4860.63</v>
      </c>
      <c r="AI34" s="73"/>
      <c r="AJ34" s="64">
        <f t="shared" si="1"/>
        <v>1848</v>
      </c>
      <c r="AK34" s="121">
        <f t="shared" si="2"/>
        <v>56493.36</v>
      </c>
      <c r="AL34" s="68">
        <f t="shared" ref="AL34:AL65" si="7">(AK34/$AK$155)*100</f>
        <v>9.162700913396721</v>
      </c>
      <c r="AM34" s="107"/>
      <c r="AN34" s="112"/>
      <c r="AO34" s="123"/>
    </row>
    <row r="35" spans="1:41">
      <c r="A35" s="60">
        <v>39417</v>
      </c>
      <c r="B35" s="61" t="s">
        <v>6</v>
      </c>
      <c r="C35" s="65">
        <v>1624</v>
      </c>
      <c r="D35" s="61" t="s">
        <v>441</v>
      </c>
      <c r="E35" s="62">
        <f t="shared" si="0"/>
        <v>3</v>
      </c>
      <c r="F35" s="63">
        <v>189.49</v>
      </c>
      <c r="G35" s="31">
        <v>150.59</v>
      </c>
      <c r="H35" s="31">
        <v>25.5</v>
      </c>
      <c r="I35" s="31">
        <f>H35*1.55</f>
        <v>39.524999999999999</v>
      </c>
      <c r="J35" s="78">
        <f t="shared" si="5"/>
        <v>51</v>
      </c>
      <c r="K35" s="75"/>
      <c r="L35" s="76">
        <f>K35*$G$35</f>
        <v>0</v>
      </c>
      <c r="M35" s="75"/>
      <c r="N35" s="76">
        <f>M35*$G$35</f>
        <v>0</v>
      </c>
      <c r="O35" s="75"/>
      <c r="P35" s="76">
        <f>O35*$G$35</f>
        <v>0</v>
      </c>
      <c r="Q35" s="75"/>
      <c r="R35" s="76">
        <f>Q35*$G$35</f>
        <v>0</v>
      </c>
      <c r="S35" s="75">
        <v>2</v>
      </c>
      <c r="T35" s="76">
        <f>S35*$G$35</f>
        <v>301.18</v>
      </c>
      <c r="U35" s="75"/>
      <c r="V35" s="76">
        <f>U35*$G$35</f>
        <v>0</v>
      </c>
      <c r="W35" s="75">
        <v>1</v>
      </c>
      <c r="X35" s="76">
        <f>W35*$G$35</f>
        <v>150.59</v>
      </c>
      <c r="Y35" s="75"/>
      <c r="Z35" s="76">
        <f>Y35*$G$35</f>
        <v>0</v>
      </c>
      <c r="AA35" s="75"/>
      <c r="AB35" s="76">
        <f>AA35*$G$35</f>
        <v>0</v>
      </c>
      <c r="AC35" s="75"/>
      <c r="AD35" s="76">
        <f>AC35*$G$35</f>
        <v>0</v>
      </c>
      <c r="AE35" s="75"/>
      <c r="AF35" s="76">
        <f>AE35*$G$35</f>
        <v>0</v>
      </c>
      <c r="AG35" s="75"/>
      <c r="AH35" s="76">
        <f>AG35*$G$35</f>
        <v>0</v>
      </c>
      <c r="AI35" s="73"/>
      <c r="AJ35" s="64">
        <f t="shared" si="1"/>
        <v>3</v>
      </c>
      <c r="AK35" s="121">
        <f t="shared" si="2"/>
        <v>451.77</v>
      </c>
      <c r="AL35" s="68">
        <f t="shared" si="7"/>
        <v>7.3272919005795314E-2</v>
      </c>
      <c r="AM35" s="107"/>
      <c r="AN35" s="112"/>
      <c r="AO35" s="123"/>
    </row>
    <row r="36" spans="1:41">
      <c r="A36" s="60">
        <v>39417</v>
      </c>
      <c r="B36" s="61" t="s">
        <v>6</v>
      </c>
      <c r="C36" s="65">
        <v>1625</v>
      </c>
      <c r="D36" s="61" t="s">
        <v>442</v>
      </c>
      <c r="E36" s="62">
        <f t="shared" si="0"/>
        <v>737</v>
      </c>
      <c r="F36" s="63"/>
      <c r="G36" s="31">
        <v>14.71</v>
      </c>
      <c r="H36" s="31">
        <v>5</v>
      </c>
      <c r="I36" s="31">
        <f>H36*1.55</f>
        <v>7.75</v>
      </c>
      <c r="J36" s="78">
        <f t="shared" si="5"/>
        <v>10</v>
      </c>
      <c r="K36" s="75">
        <v>49</v>
      </c>
      <c r="L36" s="76">
        <f>K36*$G$36</f>
        <v>720.79000000000008</v>
      </c>
      <c r="M36" s="75">
        <v>25</v>
      </c>
      <c r="N36" s="76">
        <f>M36*$G$36</f>
        <v>367.75</v>
      </c>
      <c r="O36" s="75">
        <v>166</v>
      </c>
      <c r="P36" s="76">
        <f>O36*$G$36</f>
        <v>2441.86</v>
      </c>
      <c r="Q36" s="75">
        <v>127</v>
      </c>
      <c r="R36" s="76">
        <f>Q36*$G$36</f>
        <v>1868.17</v>
      </c>
      <c r="S36" s="75">
        <v>51</v>
      </c>
      <c r="T36" s="76">
        <f>S36*$G$36</f>
        <v>750.21</v>
      </c>
      <c r="U36" s="75">
        <v>61</v>
      </c>
      <c r="V36" s="76">
        <f>U36*$G$36</f>
        <v>897.31000000000006</v>
      </c>
      <c r="W36" s="75">
        <v>60</v>
      </c>
      <c r="X36" s="76">
        <f>W36*$G$36</f>
        <v>882.6</v>
      </c>
      <c r="Y36" s="75">
        <v>45</v>
      </c>
      <c r="Z36" s="76">
        <f>Y36*$G$36</f>
        <v>661.95</v>
      </c>
      <c r="AA36" s="75">
        <v>43</v>
      </c>
      <c r="AB36" s="76">
        <f>AA36*$G$36</f>
        <v>632.53000000000009</v>
      </c>
      <c r="AC36" s="75">
        <v>28</v>
      </c>
      <c r="AD36" s="76">
        <f>AC36*$G$36</f>
        <v>411.88</v>
      </c>
      <c r="AE36" s="75">
        <v>53</v>
      </c>
      <c r="AF36" s="76">
        <f>AE36*$G$36</f>
        <v>779.63</v>
      </c>
      <c r="AG36" s="75">
        <v>29</v>
      </c>
      <c r="AH36" s="76">
        <f>AG36*$G$36</f>
        <v>426.59000000000003</v>
      </c>
      <c r="AI36" s="73"/>
      <c r="AJ36" s="64">
        <f t="shared" si="1"/>
        <v>737</v>
      </c>
      <c r="AK36" s="121">
        <f t="shared" si="2"/>
        <v>10841.27</v>
      </c>
      <c r="AL36" s="68">
        <f t="shared" si="7"/>
        <v>1.7583538053212</v>
      </c>
      <c r="AM36" s="107"/>
      <c r="AN36" s="112"/>
      <c r="AO36" s="123"/>
    </row>
    <row r="37" spans="1:41">
      <c r="A37" s="60">
        <v>39417</v>
      </c>
      <c r="B37" s="61" t="s">
        <v>6</v>
      </c>
      <c r="C37" s="65">
        <v>1626</v>
      </c>
      <c r="D37" s="61" t="s">
        <v>443</v>
      </c>
      <c r="E37" s="62">
        <f t="shared" si="0"/>
        <v>3</v>
      </c>
      <c r="F37" s="63"/>
      <c r="G37" s="31">
        <v>23.78</v>
      </c>
      <c r="H37" s="31">
        <v>9</v>
      </c>
      <c r="I37" s="31">
        <f>H37*1.55</f>
        <v>13.950000000000001</v>
      </c>
      <c r="J37" s="78">
        <f t="shared" si="5"/>
        <v>18</v>
      </c>
      <c r="K37" s="75"/>
      <c r="L37" s="76">
        <f>K37*$G$37</f>
        <v>0</v>
      </c>
      <c r="M37" s="75"/>
      <c r="N37" s="76">
        <f>M37*$G$37</f>
        <v>0</v>
      </c>
      <c r="O37" s="75"/>
      <c r="P37" s="76">
        <f>O37*$G$37</f>
        <v>0</v>
      </c>
      <c r="Q37" s="75">
        <v>3</v>
      </c>
      <c r="R37" s="76">
        <f>Q37*$G$37</f>
        <v>71.34</v>
      </c>
      <c r="S37" s="75"/>
      <c r="T37" s="76">
        <f>S37*$G$37</f>
        <v>0</v>
      </c>
      <c r="U37" s="75"/>
      <c r="V37" s="76">
        <f>U37*$G$37</f>
        <v>0</v>
      </c>
      <c r="W37" s="75"/>
      <c r="X37" s="76">
        <f>W37*$G$37</f>
        <v>0</v>
      </c>
      <c r="Y37" s="75"/>
      <c r="Z37" s="76">
        <f>Y37*$G$37</f>
        <v>0</v>
      </c>
      <c r="AA37" s="75"/>
      <c r="AB37" s="76">
        <f>AA37*$G$37</f>
        <v>0</v>
      </c>
      <c r="AC37" s="75"/>
      <c r="AD37" s="76">
        <f>AC37*$G$37</f>
        <v>0</v>
      </c>
      <c r="AE37" s="75"/>
      <c r="AF37" s="76">
        <f>AE37*$G$37</f>
        <v>0</v>
      </c>
      <c r="AG37" s="75"/>
      <c r="AH37" s="76">
        <f>AG37*$G$37</f>
        <v>0</v>
      </c>
      <c r="AI37" s="73"/>
      <c r="AJ37" s="64">
        <f t="shared" si="1"/>
        <v>3</v>
      </c>
      <c r="AK37" s="121">
        <f t="shared" si="2"/>
        <v>71.34</v>
      </c>
      <c r="AL37" s="68">
        <f t="shared" si="7"/>
        <v>1.1570688717430191E-2</v>
      </c>
      <c r="AM37" s="107"/>
      <c r="AN37" s="112"/>
      <c r="AO37" s="123"/>
    </row>
    <row r="38" spans="1:41" hidden="1">
      <c r="A38" s="60">
        <v>39417</v>
      </c>
      <c r="B38" s="61" t="s">
        <v>6</v>
      </c>
      <c r="C38" s="66" t="s">
        <v>216</v>
      </c>
      <c r="D38" s="61" t="s">
        <v>217</v>
      </c>
      <c r="E38" s="62">
        <f t="shared" si="0"/>
        <v>0</v>
      </c>
      <c r="F38" s="63"/>
      <c r="G38" s="31">
        <v>120.02</v>
      </c>
      <c r="H38" s="31"/>
      <c r="I38" s="31"/>
      <c r="J38" s="78">
        <f t="shared" si="5"/>
        <v>0</v>
      </c>
      <c r="K38" s="75"/>
      <c r="L38" s="76">
        <f>K38*$G$38</f>
        <v>0</v>
      </c>
      <c r="M38" s="75"/>
      <c r="N38" s="76">
        <f>M38*$G$38</f>
        <v>0</v>
      </c>
      <c r="O38" s="75"/>
      <c r="P38" s="76">
        <f>O38*$G$38</f>
        <v>0</v>
      </c>
      <c r="Q38" s="75"/>
      <c r="R38" s="76">
        <f>Q38*$G$38</f>
        <v>0</v>
      </c>
      <c r="S38" s="75"/>
      <c r="T38" s="76">
        <f>S38*$G$38</f>
        <v>0</v>
      </c>
      <c r="U38" s="75"/>
      <c r="V38" s="76">
        <f>U38*$G$38</f>
        <v>0</v>
      </c>
      <c r="W38" s="75"/>
      <c r="X38" s="76">
        <f>W38*$G$38</f>
        <v>0</v>
      </c>
      <c r="Y38" s="75"/>
      <c r="Z38" s="76">
        <f>Y38*$G$38</f>
        <v>0</v>
      </c>
      <c r="AA38" s="75"/>
      <c r="AB38" s="76">
        <f>AA38*$G$38</f>
        <v>0</v>
      </c>
      <c r="AC38" s="75"/>
      <c r="AD38" s="76">
        <f>AC38*$G$38</f>
        <v>0</v>
      </c>
      <c r="AE38" s="75"/>
      <c r="AF38" s="76">
        <f>AE38*$G$38</f>
        <v>0</v>
      </c>
      <c r="AG38" s="75"/>
      <c r="AH38" s="76">
        <f>AG38*$G$38</f>
        <v>0</v>
      </c>
      <c r="AI38" s="73"/>
      <c r="AJ38" s="64">
        <f t="shared" si="1"/>
        <v>0</v>
      </c>
      <c r="AK38" s="121">
        <f t="shared" si="2"/>
        <v>0</v>
      </c>
      <c r="AL38" s="68">
        <f t="shared" si="7"/>
        <v>0</v>
      </c>
      <c r="AM38" s="107"/>
      <c r="AN38" s="112"/>
      <c r="AO38" s="123"/>
    </row>
    <row r="39" spans="1:41">
      <c r="A39" s="60">
        <v>39417</v>
      </c>
      <c r="B39" s="61" t="s">
        <v>6</v>
      </c>
      <c r="C39" s="65">
        <v>1628</v>
      </c>
      <c r="D39" s="61" t="s">
        <v>444</v>
      </c>
      <c r="E39" s="62">
        <f t="shared" si="0"/>
        <v>249</v>
      </c>
      <c r="F39" s="63">
        <v>185.51</v>
      </c>
      <c r="G39" s="31">
        <v>120.02</v>
      </c>
      <c r="H39" s="31">
        <v>15.5</v>
      </c>
      <c r="I39" s="31">
        <f>H39*1.55</f>
        <v>24.025000000000002</v>
      </c>
      <c r="J39" s="78">
        <f t="shared" si="5"/>
        <v>31</v>
      </c>
      <c r="K39" s="75">
        <v>26</v>
      </c>
      <c r="L39" s="76">
        <f>K39*$G$39</f>
        <v>3120.52</v>
      </c>
      <c r="M39" s="75">
        <v>19</v>
      </c>
      <c r="N39" s="76">
        <f>M39*$G$39</f>
        <v>2280.38</v>
      </c>
      <c r="O39" s="75">
        <v>13</v>
      </c>
      <c r="P39" s="76">
        <f>O39*$G$39</f>
        <v>1560.26</v>
      </c>
      <c r="Q39" s="75">
        <v>17</v>
      </c>
      <c r="R39" s="76">
        <f>Q39*$G$39</f>
        <v>2040.34</v>
      </c>
      <c r="S39" s="75">
        <v>13</v>
      </c>
      <c r="T39" s="76">
        <f>S39*$G$39</f>
        <v>1560.26</v>
      </c>
      <c r="U39" s="75">
        <v>5</v>
      </c>
      <c r="V39" s="76">
        <f>U39*$G$39</f>
        <v>600.1</v>
      </c>
      <c r="W39" s="75">
        <v>18</v>
      </c>
      <c r="X39" s="76">
        <f>W39*$G$39</f>
        <v>2160.36</v>
      </c>
      <c r="Y39" s="75">
        <v>16</v>
      </c>
      <c r="Z39" s="76">
        <f>Y39*$G$39</f>
        <v>1920.32</v>
      </c>
      <c r="AA39" s="75">
        <v>32</v>
      </c>
      <c r="AB39" s="76">
        <f>AA39*$G$39</f>
        <v>3840.64</v>
      </c>
      <c r="AC39" s="75">
        <v>31</v>
      </c>
      <c r="AD39" s="76">
        <f>AC39*$G$39</f>
        <v>3720.62</v>
      </c>
      <c r="AE39" s="75">
        <v>30</v>
      </c>
      <c r="AF39" s="76">
        <f>AE39*$G$39</f>
        <v>3600.6</v>
      </c>
      <c r="AG39" s="75">
        <v>29</v>
      </c>
      <c r="AH39" s="76">
        <f>AG39*$G$39</f>
        <v>3480.58</v>
      </c>
      <c r="AI39" s="73"/>
      <c r="AJ39" s="64">
        <f t="shared" si="1"/>
        <v>249</v>
      </c>
      <c r="AK39" s="121">
        <f t="shared" si="2"/>
        <v>29884.979999999996</v>
      </c>
      <c r="AL39" s="68">
        <f t="shared" si="7"/>
        <v>4.8470675764876212</v>
      </c>
      <c r="AM39" s="107"/>
      <c r="AN39" s="112"/>
      <c r="AO39" s="123"/>
    </row>
    <row r="40" spans="1:41">
      <c r="A40" s="60">
        <v>39417</v>
      </c>
      <c r="B40" s="61" t="s">
        <v>6</v>
      </c>
      <c r="C40" s="65">
        <v>1629</v>
      </c>
      <c r="D40" s="61" t="s">
        <v>446</v>
      </c>
      <c r="E40" s="62">
        <f t="shared" si="0"/>
        <v>29</v>
      </c>
      <c r="F40" s="63">
        <v>232.83</v>
      </c>
      <c r="G40" s="31">
        <v>238.9</v>
      </c>
      <c r="H40" s="31">
        <v>20</v>
      </c>
      <c r="I40" s="31">
        <f>H40*1.55</f>
        <v>31</v>
      </c>
      <c r="J40" s="78">
        <f t="shared" si="5"/>
        <v>40</v>
      </c>
      <c r="K40" s="75">
        <v>16</v>
      </c>
      <c r="L40" s="76">
        <f>K40*$G$40</f>
        <v>3822.4</v>
      </c>
      <c r="M40" s="75"/>
      <c r="N40" s="76">
        <f>M40*$G$40</f>
        <v>0</v>
      </c>
      <c r="O40" s="75">
        <v>5</v>
      </c>
      <c r="P40" s="76">
        <f>O40*$G$40</f>
        <v>1194.5</v>
      </c>
      <c r="Q40" s="75">
        <v>6</v>
      </c>
      <c r="R40" s="76">
        <f>Q40*$G$40</f>
        <v>1433.4</v>
      </c>
      <c r="S40" s="75"/>
      <c r="T40" s="76">
        <f>S40*$G$40</f>
        <v>0</v>
      </c>
      <c r="U40" s="75">
        <v>1</v>
      </c>
      <c r="V40" s="76">
        <f>U40*$G$40</f>
        <v>238.9</v>
      </c>
      <c r="W40" s="75"/>
      <c r="X40" s="76">
        <f>W40*$G$40</f>
        <v>0</v>
      </c>
      <c r="Y40" s="75"/>
      <c r="Z40" s="76">
        <f>Y40*$G$40</f>
        <v>0</v>
      </c>
      <c r="AA40" s="75"/>
      <c r="AB40" s="76">
        <f>AA40*$G$40</f>
        <v>0</v>
      </c>
      <c r="AC40" s="75">
        <v>1</v>
      </c>
      <c r="AD40" s="76">
        <f>AC40*$G$40</f>
        <v>238.9</v>
      </c>
      <c r="AE40" s="75"/>
      <c r="AF40" s="76">
        <f>AE40*$G$40</f>
        <v>0</v>
      </c>
      <c r="AG40" s="75"/>
      <c r="AH40" s="76">
        <f>AG40*$G$40</f>
        <v>0</v>
      </c>
      <c r="AI40" s="73"/>
      <c r="AJ40" s="64">
        <f t="shared" si="1"/>
        <v>29</v>
      </c>
      <c r="AK40" s="121">
        <f t="shared" si="2"/>
        <v>6928.0999999999985</v>
      </c>
      <c r="AL40" s="68">
        <f t="shared" si="7"/>
        <v>1.1236737945504358</v>
      </c>
      <c r="AM40" s="107"/>
      <c r="AN40" s="112"/>
      <c r="AO40" s="123"/>
    </row>
    <row r="41" spans="1:41" hidden="1">
      <c r="A41" s="60">
        <v>39417</v>
      </c>
      <c r="B41" s="61" t="s">
        <v>6</v>
      </c>
      <c r="C41" s="66" t="s">
        <v>7</v>
      </c>
      <c r="D41" s="61" t="s">
        <v>8</v>
      </c>
      <c r="E41" s="62">
        <f t="shared" si="0"/>
        <v>0</v>
      </c>
      <c r="F41" s="63"/>
      <c r="G41" s="31">
        <v>360.06</v>
      </c>
      <c r="H41" s="31"/>
      <c r="I41" s="31"/>
      <c r="J41" s="78">
        <f t="shared" si="5"/>
        <v>0</v>
      </c>
      <c r="K41" s="75"/>
      <c r="L41" s="76">
        <f>K41*$G$41</f>
        <v>0</v>
      </c>
      <c r="M41" s="75"/>
      <c r="N41" s="76">
        <f>M41*$G$41</f>
        <v>0</v>
      </c>
      <c r="O41" s="75"/>
      <c r="P41" s="76">
        <f>O41*$G$41</f>
        <v>0</v>
      </c>
      <c r="Q41" s="75"/>
      <c r="R41" s="76">
        <f>Q41*$G$41</f>
        <v>0</v>
      </c>
      <c r="S41" s="75"/>
      <c r="T41" s="76">
        <f>S41*$G$41</f>
        <v>0</v>
      </c>
      <c r="U41" s="75"/>
      <c r="V41" s="76">
        <f>U41*$G$41</f>
        <v>0</v>
      </c>
      <c r="W41" s="75"/>
      <c r="X41" s="76">
        <f>W41*$G$41</f>
        <v>0</v>
      </c>
      <c r="Y41" s="75"/>
      <c r="Z41" s="76">
        <f>Y41*$G$41</f>
        <v>0</v>
      </c>
      <c r="AA41" s="75"/>
      <c r="AB41" s="76">
        <f>AA41*$G$41</f>
        <v>0</v>
      </c>
      <c r="AC41" s="75"/>
      <c r="AD41" s="76">
        <f>AC41*$G$41</f>
        <v>0</v>
      </c>
      <c r="AE41" s="75"/>
      <c r="AF41" s="76">
        <f>AE41*$G$41</f>
        <v>0</v>
      </c>
      <c r="AG41" s="75"/>
      <c r="AH41" s="76">
        <f>AG41*$G$41</f>
        <v>0</v>
      </c>
      <c r="AI41" s="73"/>
      <c r="AJ41" s="64">
        <f t="shared" si="1"/>
        <v>0</v>
      </c>
      <c r="AK41" s="121">
        <f t="shared" si="2"/>
        <v>0</v>
      </c>
      <c r="AL41" s="68">
        <f t="shared" si="7"/>
        <v>0</v>
      </c>
      <c r="AM41" s="107"/>
      <c r="AN41" s="112"/>
      <c r="AO41" s="123"/>
    </row>
    <row r="42" spans="1:41" hidden="1">
      <c r="A42" s="60">
        <v>39417</v>
      </c>
      <c r="B42" s="61" t="s">
        <v>6</v>
      </c>
      <c r="C42" s="66" t="s">
        <v>10</v>
      </c>
      <c r="D42" s="61" t="s">
        <v>11</v>
      </c>
      <c r="E42" s="62">
        <f t="shared" si="0"/>
        <v>0</v>
      </c>
      <c r="F42" s="63"/>
      <c r="G42" s="31">
        <v>240.04</v>
      </c>
      <c r="H42" s="31"/>
      <c r="I42" s="31"/>
      <c r="J42" s="78">
        <f t="shared" si="5"/>
        <v>0</v>
      </c>
      <c r="K42" s="75"/>
      <c r="L42" s="76">
        <f>K42*$G$42</f>
        <v>0</v>
      </c>
      <c r="M42" s="75"/>
      <c r="N42" s="76">
        <f>M42*$G$42</f>
        <v>0</v>
      </c>
      <c r="O42" s="75"/>
      <c r="P42" s="76">
        <f>O42*$G$42</f>
        <v>0</v>
      </c>
      <c r="Q42" s="75"/>
      <c r="R42" s="76">
        <f>Q42*$G$42</f>
        <v>0</v>
      </c>
      <c r="S42" s="75"/>
      <c r="T42" s="76">
        <f>S42*$G$42</f>
        <v>0</v>
      </c>
      <c r="U42" s="75"/>
      <c r="V42" s="76">
        <f>U42*$G$42</f>
        <v>0</v>
      </c>
      <c r="W42" s="75"/>
      <c r="X42" s="76">
        <f>W42*$G$42</f>
        <v>0</v>
      </c>
      <c r="Y42" s="75"/>
      <c r="Z42" s="76">
        <f>Y42*$G$42</f>
        <v>0</v>
      </c>
      <c r="AA42" s="75"/>
      <c r="AB42" s="76">
        <f>AA42*$G$42</f>
        <v>0</v>
      </c>
      <c r="AC42" s="75"/>
      <c r="AD42" s="76">
        <f>AC42*$G$42</f>
        <v>0</v>
      </c>
      <c r="AE42" s="75"/>
      <c r="AF42" s="76">
        <f>AE42*$G$42</f>
        <v>0</v>
      </c>
      <c r="AG42" s="75"/>
      <c r="AH42" s="76">
        <f>AG42*$G$42</f>
        <v>0</v>
      </c>
      <c r="AI42" s="73"/>
      <c r="AJ42" s="64">
        <f t="shared" si="1"/>
        <v>0</v>
      </c>
      <c r="AK42" s="121">
        <f t="shared" si="2"/>
        <v>0</v>
      </c>
      <c r="AL42" s="68">
        <f t="shared" si="7"/>
        <v>0</v>
      </c>
      <c r="AM42" s="107"/>
      <c r="AN42" s="112"/>
      <c r="AO42" s="123"/>
    </row>
    <row r="43" spans="1:41" hidden="1">
      <c r="A43" s="60">
        <v>39417</v>
      </c>
      <c r="B43" s="61" t="s">
        <v>6</v>
      </c>
      <c r="C43" s="66" t="s">
        <v>169</v>
      </c>
      <c r="D43" s="61" t="s">
        <v>170</v>
      </c>
      <c r="E43" s="62">
        <f t="shared" si="0"/>
        <v>1</v>
      </c>
      <c r="F43" s="63"/>
      <c r="G43" s="31">
        <v>240.04</v>
      </c>
      <c r="H43" s="31">
        <v>108.25</v>
      </c>
      <c r="I43" s="31">
        <f>H43*1.55</f>
        <v>167.78749999999999</v>
      </c>
      <c r="J43" s="78">
        <f t="shared" si="5"/>
        <v>216.5</v>
      </c>
      <c r="K43" s="75"/>
      <c r="L43" s="76">
        <f>K43*$G$43</f>
        <v>0</v>
      </c>
      <c r="M43" s="75"/>
      <c r="N43" s="76">
        <f>M43*$G$43</f>
        <v>0</v>
      </c>
      <c r="O43" s="75"/>
      <c r="P43" s="76">
        <f>O43*$G$43</f>
        <v>0</v>
      </c>
      <c r="Q43" s="75"/>
      <c r="R43" s="76">
        <f>Q43*$G$43</f>
        <v>0</v>
      </c>
      <c r="S43" s="75"/>
      <c r="T43" s="76">
        <f>S43*$G$43</f>
        <v>0</v>
      </c>
      <c r="U43" s="75"/>
      <c r="V43" s="76">
        <f>U43*$G$43</f>
        <v>0</v>
      </c>
      <c r="W43" s="75"/>
      <c r="X43" s="76">
        <f>W43*$G$43</f>
        <v>0</v>
      </c>
      <c r="Y43" s="75"/>
      <c r="Z43" s="76">
        <f>Y43*$G$43</f>
        <v>0</v>
      </c>
      <c r="AA43" s="75">
        <v>1</v>
      </c>
      <c r="AB43" s="76">
        <f>AA43*$G$43</f>
        <v>240.04</v>
      </c>
      <c r="AC43" s="75"/>
      <c r="AD43" s="76">
        <f>AC43*$G$43</f>
        <v>0</v>
      </c>
      <c r="AE43" s="75"/>
      <c r="AF43" s="76">
        <f>AE43*$G$43</f>
        <v>0</v>
      </c>
      <c r="AG43" s="75"/>
      <c r="AH43" s="76">
        <f>AG43*$G$43</f>
        <v>0</v>
      </c>
      <c r="AI43" s="73"/>
      <c r="AJ43" s="64">
        <f t="shared" si="1"/>
        <v>1</v>
      </c>
      <c r="AK43" s="121">
        <f t="shared" si="2"/>
        <v>240.04</v>
      </c>
      <c r="AL43" s="68">
        <f t="shared" si="7"/>
        <v>3.8932269690663622E-2</v>
      </c>
      <c r="AM43" s="107"/>
      <c r="AN43" s="112"/>
      <c r="AO43" s="123"/>
    </row>
    <row r="44" spans="1:41" hidden="1">
      <c r="A44" s="60">
        <v>39417</v>
      </c>
      <c r="B44" s="61" t="s">
        <v>6</v>
      </c>
      <c r="C44" s="65" t="s">
        <v>237</v>
      </c>
      <c r="D44" s="61" t="s">
        <v>238</v>
      </c>
      <c r="E44" s="62">
        <f t="shared" si="0"/>
        <v>0</v>
      </c>
      <c r="F44" s="63"/>
      <c r="G44" s="31">
        <v>450.63</v>
      </c>
      <c r="H44" s="31"/>
      <c r="I44" s="31"/>
      <c r="J44" s="78">
        <f t="shared" si="5"/>
        <v>0</v>
      </c>
      <c r="K44" s="75"/>
      <c r="L44" s="76">
        <f>K44*$G$44</f>
        <v>0</v>
      </c>
      <c r="M44" s="75"/>
      <c r="N44" s="76">
        <f>M44*$G$44</f>
        <v>0</v>
      </c>
      <c r="O44" s="75"/>
      <c r="P44" s="76">
        <f>O44*$G$44</f>
        <v>0</v>
      </c>
      <c r="Q44" s="75"/>
      <c r="R44" s="76">
        <f>Q44*$G$44</f>
        <v>0</v>
      </c>
      <c r="S44" s="75"/>
      <c r="T44" s="76">
        <f>S44*$G$44</f>
        <v>0</v>
      </c>
      <c r="U44" s="75"/>
      <c r="V44" s="76">
        <f>U44*$G$44</f>
        <v>0</v>
      </c>
      <c r="W44" s="75"/>
      <c r="X44" s="76">
        <f>W44*$G$44</f>
        <v>0</v>
      </c>
      <c r="Y44" s="75"/>
      <c r="Z44" s="76">
        <f>Y44*$G$44</f>
        <v>0</v>
      </c>
      <c r="AA44" s="75"/>
      <c r="AB44" s="76">
        <f>AA44*$G$44</f>
        <v>0</v>
      </c>
      <c r="AC44" s="75"/>
      <c r="AD44" s="76">
        <f>AC44*$G$44</f>
        <v>0</v>
      </c>
      <c r="AE44" s="75"/>
      <c r="AF44" s="76">
        <f>AE44*$G$44</f>
        <v>0</v>
      </c>
      <c r="AG44" s="75"/>
      <c r="AH44" s="76">
        <f>AG44*$G$44</f>
        <v>0</v>
      </c>
      <c r="AI44" s="73"/>
      <c r="AJ44" s="64">
        <f t="shared" si="1"/>
        <v>0</v>
      </c>
      <c r="AK44" s="121">
        <f t="shared" si="2"/>
        <v>0</v>
      </c>
      <c r="AL44" s="68">
        <f t="shared" si="7"/>
        <v>0</v>
      </c>
      <c r="AM44" s="107"/>
      <c r="AN44" s="112"/>
      <c r="AO44" s="123"/>
    </row>
    <row r="45" spans="1:41" hidden="1">
      <c r="A45" s="60">
        <v>39417</v>
      </c>
      <c r="B45" s="61" t="s">
        <v>6</v>
      </c>
      <c r="C45" s="65" t="s">
        <v>265</v>
      </c>
      <c r="D45" s="61" t="s">
        <v>266</v>
      </c>
      <c r="E45" s="62">
        <f t="shared" si="0"/>
        <v>0</v>
      </c>
      <c r="F45" s="63"/>
      <c r="G45" s="31">
        <v>450.63</v>
      </c>
      <c r="H45" s="31"/>
      <c r="I45" s="31"/>
      <c r="J45" s="78">
        <f t="shared" si="5"/>
        <v>0</v>
      </c>
      <c r="K45" s="75"/>
      <c r="L45" s="76">
        <f>K45*$G$45</f>
        <v>0</v>
      </c>
      <c r="M45" s="75"/>
      <c r="N45" s="76">
        <f>M45*$G$45</f>
        <v>0</v>
      </c>
      <c r="O45" s="75"/>
      <c r="P45" s="76">
        <f>O45*$G$45</f>
        <v>0</v>
      </c>
      <c r="Q45" s="75"/>
      <c r="R45" s="76">
        <f>Q45*$G$45</f>
        <v>0</v>
      </c>
      <c r="S45" s="75"/>
      <c r="T45" s="76">
        <f>S45*$G$45</f>
        <v>0</v>
      </c>
      <c r="U45" s="75"/>
      <c r="V45" s="76">
        <f>U45*$G$45</f>
        <v>0</v>
      </c>
      <c r="W45" s="75"/>
      <c r="X45" s="76">
        <f>W45*$G$45</f>
        <v>0</v>
      </c>
      <c r="Y45" s="75"/>
      <c r="Z45" s="76">
        <f>Y45*$G$45</f>
        <v>0</v>
      </c>
      <c r="AA45" s="75"/>
      <c r="AB45" s="76">
        <f>AA45*$G$45</f>
        <v>0</v>
      </c>
      <c r="AC45" s="75"/>
      <c r="AD45" s="76">
        <f>AC45*$G$45</f>
        <v>0</v>
      </c>
      <c r="AE45" s="75"/>
      <c r="AF45" s="76">
        <f>AE45*$G$45</f>
        <v>0</v>
      </c>
      <c r="AG45" s="75"/>
      <c r="AH45" s="76">
        <f>AG45*$G$45</f>
        <v>0</v>
      </c>
      <c r="AI45" s="73"/>
      <c r="AJ45" s="64">
        <f t="shared" si="1"/>
        <v>0</v>
      </c>
      <c r="AK45" s="121">
        <f t="shared" si="2"/>
        <v>0</v>
      </c>
      <c r="AL45" s="68">
        <f t="shared" si="7"/>
        <v>0</v>
      </c>
      <c r="AM45" s="107"/>
      <c r="AN45" s="112"/>
      <c r="AO45" s="123"/>
    </row>
    <row r="46" spans="1:41" hidden="1">
      <c r="A46" s="60">
        <v>39417</v>
      </c>
      <c r="B46" s="61" t="s">
        <v>6</v>
      </c>
      <c r="C46" s="65" t="s">
        <v>55</v>
      </c>
      <c r="D46" s="61" t="s">
        <v>56</v>
      </c>
      <c r="E46" s="62">
        <f t="shared" si="0"/>
        <v>0</v>
      </c>
      <c r="F46" s="63"/>
      <c r="G46" s="31">
        <v>120.02</v>
      </c>
      <c r="H46" s="31"/>
      <c r="I46" s="31"/>
      <c r="J46" s="78">
        <f t="shared" si="5"/>
        <v>0</v>
      </c>
      <c r="K46" s="75"/>
      <c r="L46" s="76">
        <f>K46*$G$46</f>
        <v>0</v>
      </c>
      <c r="M46" s="75"/>
      <c r="N46" s="76">
        <f>M46*$G$46</f>
        <v>0</v>
      </c>
      <c r="O46" s="75"/>
      <c r="P46" s="76">
        <f>O46*$G$46</f>
        <v>0</v>
      </c>
      <c r="Q46" s="75"/>
      <c r="R46" s="76">
        <f>Q46*$G$46</f>
        <v>0</v>
      </c>
      <c r="S46" s="75"/>
      <c r="T46" s="76">
        <f>S46*$G$46</f>
        <v>0</v>
      </c>
      <c r="U46" s="75"/>
      <c r="V46" s="76">
        <f>U46*$G$46</f>
        <v>0</v>
      </c>
      <c r="W46" s="75"/>
      <c r="X46" s="76">
        <f>W46*$G$46</f>
        <v>0</v>
      </c>
      <c r="Y46" s="75"/>
      <c r="Z46" s="76">
        <f>Y46*$G$46</f>
        <v>0</v>
      </c>
      <c r="AA46" s="75"/>
      <c r="AB46" s="76">
        <f>AA46*$G$46</f>
        <v>0</v>
      </c>
      <c r="AC46" s="75"/>
      <c r="AD46" s="76">
        <f>AC46*$G$46</f>
        <v>0</v>
      </c>
      <c r="AE46" s="75"/>
      <c r="AF46" s="76">
        <f>AE46*$G$46</f>
        <v>0</v>
      </c>
      <c r="AG46" s="75"/>
      <c r="AH46" s="76">
        <f>AG46*$G$46</f>
        <v>0</v>
      </c>
      <c r="AI46" s="73"/>
      <c r="AJ46" s="64">
        <f t="shared" si="1"/>
        <v>0</v>
      </c>
      <c r="AK46" s="121">
        <f t="shared" si="2"/>
        <v>0</v>
      </c>
      <c r="AL46" s="68">
        <f t="shared" si="7"/>
        <v>0</v>
      </c>
      <c r="AM46" s="107"/>
      <c r="AN46" s="112"/>
      <c r="AO46" s="123"/>
    </row>
    <row r="47" spans="1:41" hidden="1">
      <c r="A47" s="60">
        <v>39417</v>
      </c>
      <c r="B47" s="61" t="s">
        <v>6</v>
      </c>
      <c r="C47" s="65" t="s">
        <v>57</v>
      </c>
      <c r="D47" s="61" t="s">
        <v>58</v>
      </c>
      <c r="E47" s="62">
        <f t="shared" si="0"/>
        <v>0</v>
      </c>
      <c r="F47" s="63"/>
      <c r="G47" s="31">
        <v>960.14</v>
      </c>
      <c r="H47" s="31"/>
      <c r="I47" s="31"/>
      <c r="J47" s="78">
        <f t="shared" si="5"/>
        <v>0</v>
      </c>
      <c r="K47" s="75"/>
      <c r="L47" s="76">
        <f>K47*$G$47</f>
        <v>0</v>
      </c>
      <c r="M47" s="75"/>
      <c r="N47" s="76">
        <f>M47*$G$47</f>
        <v>0</v>
      </c>
      <c r="O47" s="75"/>
      <c r="P47" s="76">
        <f>O47*$G$47</f>
        <v>0</v>
      </c>
      <c r="Q47" s="75"/>
      <c r="R47" s="76">
        <f>Q47*$G$47</f>
        <v>0</v>
      </c>
      <c r="S47" s="75"/>
      <c r="T47" s="76">
        <f>S47*$G$47</f>
        <v>0</v>
      </c>
      <c r="U47" s="75"/>
      <c r="V47" s="76">
        <f>U47*$G$47</f>
        <v>0</v>
      </c>
      <c r="W47" s="75"/>
      <c r="X47" s="76">
        <f>W47*$G$47</f>
        <v>0</v>
      </c>
      <c r="Y47" s="75"/>
      <c r="Z47" s="76">
        <f>Y47*$G$47</f>
        <v>0</v>
      </c>
      <c r="AA47" s="75"/>
      <c r="AB47" s="76">
        <f>AA47*$G$47</f>
        <v>0</v>
      </c>
      <c r="AC47" s="75"/>
      <c r="AD47" s="76">
        <f>AC47*$G$47</f>
        <v>0</v>
      </c>
      <c r="AE47" s="75"/>
      <c r="AF47" s="76">
        <f>AE47*$G$47</f>
        <v>0</v>
      </c>
      <c r="AG47" s="75"/>
      <c r="AH47" s="76">
        <f>AG47*$G$47</f>
        <v>0</v>
      </c>
      <c r="AI47" s="73"/>
      <c r="AJ47" s="64">
        <f t="shared" si="1"/>
        <v>0</v>
      </c>
      <c r="AK47" s="121">
        <f t="shared" si="2"/>
        <v>0</v>
      </c>
      <c r="AL47" s="68">
        <f t="shared" si="7"/>
        <v>0</v>
      </c>
      <c r="AM47" s="107"/>
      <c r="AN47" s="112"/>
      <c r="AO47" s="123"/>
    </row>
    <row r="48" spans="1:41" hidden="1">
      <c r="A48" s="60">
        <v>39417</v>
      </c>
      <c r="B48" s="61" t="s">
        <v>6</v>
      </c>
      <c r="C48" s="65" t="s">
        <v>225</v>
      </c>
      <c r="D48" s="61" t="s">
        <v>226</v>
      </c>
      <c r="E48" s="62">
        <f t="shared" si="0"/>
        <v>0</v>
      </c>
      <c r="F48" s="63"/>
      <c r="G48" s="31">
        <v>360.05</v>
      </c>
      <c r="H48" s="31"/>
      <c r="I48" s="31"/>
      <c r="J48" s="78">
        <f t="shared" si="5"/>
        <v>0</v>
      </c>
      <c r="K48" s="75"/>
      <c r="L48" s="76">
        <f>K48*$G$48</f>
        <v>0</v>
      </c>
      <c r="M48" s="75"/>
      <c r="N48" s="76">
        <f>M48*$G$48</f>
        <v>0</v>
      </c>
      <c r="O48" s="75"/>
      <c r="P48" s="76">
        <f>O48*$G$48</f>
        <v>0</v>
      </c>
      <c r="Q48" s="75"/>
      <c r="R48" s="76">
        <f>Q48*$G$48</f>
        <v>0</v>
      </c>
      <c r="S48" s="75"/>
      <c r="T48" s="76">
        <f>S48*$G$48</f>
        <v>0</v>
      </c>
      <c r="U48" s="75"/>
      <c r="V48" s="76">
        <f>U48*$G$48</f>
        <v>0</v>
      </c>
      <c r="W48" s="75"/>
      <c r="X48" s="76">
        <f>W48*$G$48</f>
        <v>0</v>
      </c>
      <c r="Y48" s="75"/>
      <c r="Z48" s="76">
        <f>Y48*$G$48</f>
        <v>0</v>
      </c>
      <c r="AA48" s="75"/>
      <c r="AB48" s="76">
        <f>AA48*$G$48</f>
        <v>0</v>
      </c>
      <c r="AC48" s="75"/>
      <c r="AD48" s="76">
        <f>AC48*$G$48</f>
        <v>0</v>
      </c>
      <c r="AE48" s="75"/>
      <c r="AF48" s="76">
        <f>AE48*$G$48</f>
        <v>0</v>
      </c>
      <c r="AG48" s="75"/>
      <c r="AH48" s="76">
        <f>AG48*$G$48</f>
        <v>0</v>
      </c>
      <c r="AI48" s="73"/>
      <c r="AJ48" s="64">
        <f t="shared" si="1"/>
        <v>0</v>
      </c>
      <c r="AK48" s="121">
        <f t="shared" si="2"/>
        <v>0</v>
      </c>
      <c r="AL48" s="68">
        <f t="shared" si="7"/>
        <v>0</v>
      </c>
      <c r="AM48" s="107"/>
      <c r="AN48" s="112"/>
      <c r="AO48" s="123"/>
    </row>
    <row r="49" spans="1:41" hidden="1">
      <c r="A49" s="60">
        <v>39417</v>
      </c>
      <c r="B49" s="61" t="s">
        <v>6</v>
      </c>
      <c r="C49" s="65" t="s">
        <v>43</v>
      </c>
      <c r="D49" s="61" t="s">
        <v>44</v>
      </c>
      <c r="E49" s="62">
        <f t="shared" si="0"/>
        <v>0</v>
      </c>
      <c r="F49" s="63"/>
      <c r="G49" s="31">
        <v>450.63</v>
      </c>
      <c r="H49" s="31"/>
      <c r="I49" s="31"/>
      <c r="J49" s="78">
        <f t="shared" si="5"/>
        <v>0</v>
      </c>
      <c r="K49" s="75"/>
      <c r="L49" s="76">
        <f>K49*$G$49</f>
        <v>0</v>
      </c>
      <c r="M49" s="75"/>
      <c r="N49" s="76">
        <f>M49*$G$49</f>
        <v>0</v>
      </c>
      <c r="O49" s="75"/>
      <c r="P49" s="76">
        <f>O49*$G$49</f>
        <v>0</v>
      </c>
      <c r="Q49" s="75"/>
      <c r="R49" s="76">
        <f>Q49*$G$49</f>
        <v>0</v>
      </c>
      <c r="S49" s="75"/>
      <c r="T49" s="76">
        <f>S49*$G$49</f>
        <v>0</v>
      </c>
      <c r="U49" s="75"/>
      <c r="V49" s="76">
        <f>U49*$G$49</f>
        <v>0</v>
      </c>
      <c r="W49" s="75"/>
      <c r="X49" s="76">
        <f>W49*$G$49</f>
        <v>0</v>
      </c>
      <c r="Y49" s="75"/>
      <c r="Z49" s="76">
        <f>Y49*$G$49</f>
        <v>0</v>
      </c>
      <c r="AA49" s="75"/>
      <c r="AB49" s="76">
        <f>AA49*$G$49</f>
        <v>0</v>
      </c>
      <c r="AC49" s="75"/>
      <c r="AD49" s="76">
        <f>AC49*$G$49</f>
        <v>0</v>
      </c>
      <c r="AE49" s="75"/>
      <c r="AF49" s="76">
        <f>AE49*$G$49</f>
        <v>0</v>
      </c>
      <c r="AG49" s="75"/>
      <c r="AH49" s="76">
        <f>AG49*$G$49</f>
        <v>0</v>
      </c>
      <c r="AI49" s="73"/>
      <c r="AJ49" s="64">
        <f t="shared" si="1"/>
        <v>0</v>
      </c>
      <c r="AK49" s="121">
        <f t="shared" si="2"/>
        <v>0</v>
      </c>
      <c r="AL49" s="68">
        <f t="shared" si="7"/>
        <v>0</v>
      </c>
      <c r="AM49" s="107"/>
      <c r="AN49" s="112"/>
      <c r="AO49" s="123"/>
    </row>
    <row r="50" spans="1:41">
      <c r="A50" s="60">
        <v>39569</v>
      </c>
      <c r="B50" s="61" t="s">
        <v>6</v>
      </c>
      <c r="C50" s="65">
        <v>1640</v>
      </c>
      <c r="D50" s="61" t="s">
        <v>445</v>
      </c>
      <c r="E50" s="62">
        <f t="shared" si="0"/>
        <v>153</v>
      </c>
      <c r="F50" s="63"/>
      <c r="G50" s="31">
        <v>47.55</v>
      </c>
      <c r="H50" s="31">
        <v>15.25</v>
      </c>
      <c r="I50" s="31">
        <f>H50*1.55</f>
        <v>23.637499999999999</v>
      </c>
      <c r="J50" s="78">
        <f t="shared" si="5"/>
        <v>30.5</v>
      </c>
      <c r="K50" s="75">
        <v>19</v>
      </c>
      <c r="L50" s="76">
        <f>K50*$G$50</f>
        <v>903.44999999999993</v>
      </c>
      <c r="M50" s="75">
        <v>16</v>
      </c>
      <c r="N50" s="76">
        <f>M50*$G$50</f>
        <v>760.8</v>
      </c>
      <c r="O50" s="75">
        <v>16</v>
      </c>
      <c r="P50" s="76">
        <f>O50*$G$50</f>
        <v>760.8</v>
      </c>
      <c r="Q50" s="75">
        <v>12</v>
      </c>
      <c r="R50" s="76">
        <f>Q50*$G$50</f>
        <v>570.59999999999991</v>
      </c>
      <c r="S50" s="75">
        <v>10</v>
      </c>
      <c r="T50" s="76">
        <f>S50*$G$50</f>
        <v>475.5</v>
      </c>
      <c r="U50" s="75">
        <v>13</v>
      </c>
      <c r="V50" s="76">
        <f>U50*$G$50</f>
        <v>618.15</v>
      </c>
      <c r="W50" s="75">
        <v>8</v>
      </c>
      <c r="X50" s="76">
        <f>W50*$G$50</f>
        <v>380.4</v>
      </c>
      <c r="Y50" s="75">
        <v>13</v>
      </c>
      <c r="Z50" s="76">
        <f>Y50*$G$50</f>
        <v>618.15</v>
      </c>
      <c r="AA50" s="75">
        <v>6</v>
      </c>
      <c r="AB50" s="76">
        <f>AA50*$G$50</f>
        <v>285.29999999999995</v>
      </c>
      <c r="AC50" s="75">
        <v>10</v>
      </c>
      <c r="AD50" s="76">
        <f>AC50*$G$50</f>
        <v>475.5</v>
      </c>
      <c r="AE50" s="75">
        <v>24</v>
      </c>
      <c r="AF50" s="76">
        <f>AE50*$G$50</f>
        <v>1141.1999999999998</v>
      </c>
      <c r="AG50" s="75">
        <v>6</v>
      </c>
      <c r="AH50" s="76">
        <f>AG50*$G$50</f>
        <v>285.29999999999995</v>
      </c>
      <c r="AI50" s="73"/>
      <c r="AJ50" s="64">
        <f t="shared" si="1"/>
        <v>153</v>
      </c>
      <c r="AK50" s="121">
        <f t="shared" si="2"/>
        <v>7275.15</v>
      </c>
      <c r="AL50" s="68">
        <f t="shared" si="7"/>
        <v>1.1799620973172449</v>
      </c>
      <c r="AM50" s="107"/>
      <c r="AN50" s="112"/>
      <c r="AO50" s="123"/>
    </row>
    <row r="51" spans="1:41">
      <c r="A51" s="60">
        <v>39417</v>
      </c>
      <c r="B51" s="61" t="s">
        <v>6</v>
      </c>
      <c r="C51" s="65">
        <v>1641</v>
      </c>
      <c r="D51" s="61" t="s">
        <v>447</v>
      </c>
      <c r="E51" s="62">
        <f t="shared" si="0"/>
        <v>90</v>
      </c>
      <c r="F51" s="63"/>
      <c r="G51" s="31">
        <v>36.229999999999997</v>
      </c>
      <c r="H51" s="31"/>
      <c r="I51" s="31"/>
      <c r="J51" s="78"/>
      <c r="K51" s="75">
        <v>5</v>
      </c>
      <c r="L51" s="76">
        <f>K51*$G$51</f>
        <v>181.14999999999998</v>
      </c>
      <c r="M51" s="75">
        <v>5</v>
      </c>
      <c r="N51" s="76">
        <f>M51*$G$51</f>
        <v>181.14999999999998</v>
      </c>
      <c r="O51" s="75">
        <v>17</v>
      </c>
      <c r="P51" s="76">
        <f>O51*$G$51</f>
        <v>615.91</v>
      </c>
      <c r="Q51" s="75">
        <v>9</v>
      </c>
      <c r="R51" s="76">
        <f>Q51*$G$51</f>
        <v>326.07</v>
      </c>
      <c r="S51" s="75">
        <v>4</v>
      </c>
      <c r="T51" s="76">
        <f>S51*$G$51</f>
        <v>144.91999999999999</v>
      </c>
      <c r="U51" s="75">
        <v>9</v>
      </c>
      <c r="V51" s="76">
        <f>U51*$G$51</f>
        <v>326.07</v>
      </c>
      <c r="W51" s="75">
        <v>9</v>
      </c>
      <c r="X51" s="76">
        <f>W51*$G$51</f>
        <v>326.07</v>
      </c>
      <c r="Y51" s="75">
        <v>9</v>
      </c>
      <c r="Z51" s="76">
        <f>Y51*$G$51</f>
        <v>326.07</v>
      </c>
      <c r="AA51" s="75">
        <v>6</v>
      </c>
      <c r="AB51" s="76">
        <f>AA51*$G$51</f>
        <v>217.38</v>
      </c>
      <c r="AC51" s="75">
        <v>5</v>
      </c>
      <c r="AD51" s="76">
        <f>AC51*$G$51</f>
        <v>181.14999999999998</v>
      </c>
      <c r="AE51" s="75">
        <v>7</v>
      </c>
      <c r="AF51" s="76">
        <f>AE51*$G$51</f>
        <v>253.60999999999999</v>
      </c>
      <c r="AG51" s="75">
        <v>5</v>
      </c>
      <c r="AH51" s="76">
        <f>AG51*$G$51</f>
        <v>181.14999999999998</v>
      </c>
      <c r="AI51" s="73"/>
      <c r="AJ51" s="64">
        <f t="shared" si="1"/>
        <v>90</v>
      </c>
      <c r="AK51" s="121">
        <f t="shared" si="2"/>
        <v>3260.7000000000007</v>
      </c>
      <c r="AL51" s="68">
        <f t="shared" si="7"/>
        <v>0.52885540651702601</v>
      </c>
      <c r="AM51" s="107"/>
      <c r="AN51" s="112"/>
      <c r="AO51" s="123"/>
    </row>
    <row r="52" spans="1:41">
      <c r="A52" s="60">
        <v>39417</v>
      </c>
      <c r="B52" s="61" t="s">
        <v>6</v>
      </c>
      <c r="C52" s="65">
        <v>1642</v>
      </c>
      <c r="D52" s="61" t="s">
        <v>448</v>
      </c>
      <c r="E52" s="62">
        <f t="shared" si="0"/>
        <v>1</v>
      </c>
      <c r="F52" s="63"/>
      <c r="G52" s="31">
        <v>72.459999999999994</v>
      </c>
      <c r="H52" s="31"/>
      <c r="I52" s="31"/>
      <c r="J52" s="78"/>
      <c r="K52" s="75"/>
      <c r="L52" s="76">
        <f>K52*$G$52</f>
        <v>0</v>
      </c>
      <c r="M52" s="75"/>
      <c r="N52" s="76">
        <f>M52*$G$52</f>
        <v>0</v>
      </c>
      <c r="O52" s="75">
        <v>1</v>
      </c>
      <c r="P52" s="76">
        <f>O52*$G$52</f>
        <v>72.459999999999994</v>
      </c>
      <c r="Q52" s="75"/>
      <c r="R52" s="76">
        <f>Q52*$G$52</f>
        <v>0</v>
      </c>
      <c r="S52" s="75"/>
      <c r="T52" s="76">
        <f>S52*$G$52</f>
        <v>0</v>
      </c>
      <c r="U52" s="75"/>
      <c r="V52" s="76">
        <f>U52*$G$52</f>
        <v>0</v>
      </c>
      <c r="W52" s="75"/>
      <c r="X52" s="76">
        <f>W52*$G$52</f>
        <v>0</v>
      </c>
      <c r="Y52" s="75"/>
      <c r="Z52" s="76">
        <f>Y52*$G$52</f>
        <v>0</v>
      </c>
      <c r="AA52" s="75"/>
      <c r="AB52" s="76">
        <f>AA52*$G$52</f>
        <v>0</v>
      </c>
      <c r="AC52" s="75"/>
      <c r="AD52" s="76">
        <f>AC52*$G$52</f>
        <v>0</v>
      </c>
      <c r="AE52" s="75"/>
      <c r="AF52" s="76">
        <f>AE52*$G$52</f>
        <v>0</v>
      </c>
      <c r="AG52" s="75"/>
      <c r="AH52" s="76">
        <f>AG52*$G$52</f>
        <v>0</v>
      </c>
      <c r="AI52" s="73"/>
      <c r="AJ52" s="64">
        <f t="shared" si="1"/>
        <v>1</v>
      </c>
      <c r="AK52" s="121">
        <f t="shared" si="2"/>
        <v>72.459999999999994</v>
      </c>
      <c r="AL52" s="68">
        <f t="shared" si="7"/>
        <v>1.1752342367045018E-2</v>
      </c>
      <c r="AM52" s="107"/>
      <c r="AN52" s="112"/>
      <c r="AO52" s="123"/>
    </row>
    <row r="53" spans="1:41" hidden="1">
      <c r="A53" s="60">
        <v>39417</v>
      </c>
      <c r="B53" s="61" t="s">
        <v>6</v>
      </c>
      <c r="C53" s="65" t="s">
        <v>241</v>
      </c>
      <c r="D53" s="61" t="s">
        <v>242</v>
      </c>
      <c r="E53" s="62">
        <f t="shared" si="0"/>
        <v>0</v>
      </c>
      <c r="F53" s="63"/>
      <c r="G53" s="31">
        <v>107.56</v>
      </c>
      <c r="H53" s="31"/>
      <c r="I53" s="31"/>
      <c r="J53" s="78"/>
      <c r="K53" s="75"/>
      <c r="L53" s="76">
        <f>K53*$G$53</f>
        <v>0</v>
      </c>
      <c r="M53" s="75"/>
      <c r="N53" s="76">
        <f>M53*$G$53</f>
        <v>0</v>
      </c>
      <c r="O53" s="75"/>
      <c r="P53" s="76">
        <f>O53*$G$53</f>
        <v>0</v>
      </c>
      <c r="Q53" s="75"/>
      <c r="R53" s="76">
        <f>Q53*$G$53</f>
        <v>0</v>
      </c>
      <c r="S53" s="75"/>
      <c r="T53" s="76">
        <f>S53*$G$53</f>
        <v>0</v>
      </c>
      <c r="U53" s="75"/>
      <c r="V53" s="76">
        <f>U53*$G$53</f>
        <v>0</v>
      </c>
      <c r="W53" s="75"/>
      <c r="X53" s="76">
        <f>W53*$G$53</f>
        <v>0</v>
      </c>
      <c r="Y53" s="75"/>
      <c r="Z53" s="76">
        <f>Y53*$G$53</f>
        <v>0</v>
      </c>
      <c r="AA53" s="75"/>
      <c r="AB53" s="76">
        <f>AA53*$G$53</f>
        <v>0</v>
      </c>
      <c r="AC53" s="75"/>
      <c r="AD53" s="76">
        <f>AC53*$G$53</f>
        <v>0</v>
      </c>
      <c r="AE53" s="75"/>
      <c r="AF53" s="76">
        <f>AE53*$G$53</f>
        <v>0</v>
      </c>
      <c r="AG53" s="75"/>
      <c r="AH53" s="76">
        <f>AG53*$G$53</f>
        <v>0</v>
      </c>
      <c r="AI53" s="73"/>
      <c r="AJ53" s="64">
        <f t="shared" si="1"/>
        <v>0</v>
      </c>
      <c r="AK53" s="121">
        <f t="shared" si="2"/>
        <v>0</v>
      </c>
      <c r="AL53" s="68">
        <f t="shared" si="7"/>
        <v>0</v>
      </c>
      <c r="AM53" s="107"/>
      <c r="AN53" s="112"/>
      <c r="AO53" s="123"/>
    </row>
    <row r="54" spans="1:41" hidden="1">
      <c r="A54" s="60">
        <v>39417</v>
      </c>
      <c r="B54" s="61" t="s">
        <v>6</v>
      </c>
      <c r="C54" s="66" t="s">
        <v>72</v>
      </c>
      <c r="D54" s="61" t="s">
        <v>73</v>
      </c>
      <c r="E54" s="62">
        <f t="shared" si="0"/>
        <v>0</v>
      </c>
      <c r="F54" s="63"/>
      <c r="G54" s="31">
        <v>300.04000000000002</v>
      </c>
      <c r="H54" s="31"/>
      <c r="I54" s="31"/>
      <c r="J54" s="78"/>
      <c r="K54" s="75"/>
      <c r="L54" s="76">
        <f>K54*$G$54</f>
        <v>0</v>
      </c>
      <c r="M54" s="75"/>
      <c r="N54" s="76">
        <f>M54*$G$54</f>
        <v>0</v>
      </c>
      <c r="O54" s="75"/>
      <c r="P54" s="76">
        <f>O54*$G$54</f>
        <v>0</v>
      </c>
      <c r="Q54" s="75"/>
      <c r="R54" s="76">
        <f>Q54*$G$54</f>
        <v>0</v>
      </c>
      <c r="S54" s="75"/>
      <c r="T54" s="76">
        <f>S54*$G$54</f>
        <v>0</v>
      </c>
      <c r="U54" s="75"/>
      <c r="V54" s="76">
        <f>U54*$G$54</f>
        <v>0</v>
      </c>
      <c r="W54" s="75"/>
      <c r="X54" s="76">
        <f>W54*$G$54</f>
        <v>0</v>
      </c>
      <c r="Y54" s="75"/>
      <c r="Z54" s="76">
        <f>Y54*$G$54</f>
        <v>0</v>
      </c>
      <c r="AA54" s="75"/>
      <c r="AB54" s="76">
        <f>AA54*$G$54</f>
        <v>0</v>
      </c>
      <c r="AC54" s="75"/>
      <c r="AD54" s="76">
        <f>AC54*$G$54</f>
        <v>0</v>
      </c>
      <c r="AE54" s="75"/>
      <c r="AF54" s="76">
        <f>AE54*$G$54</f>
        <v>0</v>
      </c>
      <c r="AG54" s="75"/>
      <c r="AH54" s="76">
        <f>AG54*$G$54</f>
        <v>0</v>
      </c>
      <c r="AI54" s="73"/>
      <c r="AJ54" s="64">
        <f t="shared" si="1"/>
        <v>0</v>
      </c>
      <c r="AK54" s="121">
        <f t="shared" si="2"/>
        <v>0</v>
      </c>
      <c r="AL54" s="68">
        <f t="shared" si="7"/>
        <v>0</v>
      </c>
      <c r="AM54" s="107"/>
      <c r="AN54" s="112"/>
      <c r="AO54" s="123"/>
    </row>
    <row r="55" spans="1:41" hidden="1">
      <c r="A55" s="60">
        <v>39417</v>
      </c>
      <c r="B55" s="61" t="s">
        <v>6</v>
      </c>
      <c r="C55" s="66" t="s">
        <v>74</v>
      </c>
      <c r="D55" s="61" t="s">
        <v>75</v>
      </c>
      <c r="E55" s="62">
        <f t="shared" si="0"/>
        <v>0</v>
      </c>
      <c r="F55" s="63"/>
      <c r="G55" s="31">
        <v>300.04000000000002</v>
      </c>
      <c r="H55" s="31"/>
      <c r="I55" s="31"/>
      <c r="J55" s="78"/>
      <c r="K55" s="75"/>
      <c r="L55" s="76">
        <f>K55*$G$55</f>
        <v>0</v>
      </c>
      <c r="M55" s="75"/>
      <c r="N55" s="76">
        <f>M55*$G$55</f>
        <v>0</v>
      </c>
      <c r="O55" s="75"/>
      <c r="P55" s="76">
        <f>O55*$G$55</f>
        <v>0</v>
      </c>
      <c r="Q55" s="75"/>
      <c r="R55" s="76">
        <f>Q55*$G$55</f>
        <v>0</v>
      </c>
      <c r="S55" s="75"/>
      <c r="T55" s="76">
        <f>S55*$G$55</f>
        <v>0</v>
      </c>
      <c r="U55" s="75"/>
      <c r="V55" s="76">
        <f>U55*$G$55</f>
        <v>0</v>
      </c>
      <c r="W55" s="75"/>
      <c r="X55" s="76">
        <f>W55*$G$55</f>
        <v>0</v>
      </c>
      <c r="Y55" s="75"/>
      <c r="Z55" s="76">
        <f>Y55*$G$55</f>
        <v>0</v>
      </c>
      <c r="AA55" s="75"/>
      <c r="AB55" s="76">
        <f>AA55*$G$55</f>
        <v>0</v>
      </c>
      <c r="AC55" s="75"/>
      <c r="AD55" s="76">
        <f>AC55*$G$55</f>
        <v>0</v>
      </c>
      <c r="AE55" s="75"/>
      <c r="AF55" s="76">
        <f>AE55*$G$55</f>
        <v>0</v>
      </c>
      <c r="AG55" s="75"/>
      <c r="AH55" s="76">
        <f>AG55*$G$55</f>
        <v>0</v>
      </c>
      <c r="AI55" s="73"/>
      <c r="AJ55" s="64">
        <f t="shared" si="1"/>
        <v>0</v>
      </c>
      <c r="AK55" s="121">
        <f t="shared" si="2"/>
        <v>0</v>
      </c>
      <c r="AL55" s="68">
        <f t="shared" si="7"/>
        <v>0</v>
      </c>
      <c r="AM55" s="107"/>
      <c r="AN55" s="112"/>
      <c r="AO55" s="123"/>
    </row>
    <row r="56" spans="1:41" hidden="1">
      <c r="A56" s="60">
        <v>39417</v>
      </c>
      <c r="B56" s="61" t="s">
        <v>6</v>
      </c>
      <c r="C56" s="66" t="s">
        <v>79</v>
      </c>
      <c r="D56" s="61" t="s">
        <v>80</v>
      </c>
      <c r="E56" s="62">
        <f t="shared" si="0"/>
        <v>0</v>
      </c>
      <c r="F56" s="63"/>
      <c r="G56" s="31">
        <v>300.04000000000002</v>
      </c>
      <c r="H56" s="31"/>
      <c r="I56" s="31"/>
      <c r="J56" s="78"/>
      <c r="K56" s="75"/>
      <c r="L56" s="76">
        <f>K56*$G$56</f>
        <v>0</v>
      </c>
      <c r="M56" s="75"/>
      <c r="N56" s="76">
        <f>M56*$G$56</f>
        <v>0</v>
      </c>
      <c r="O56" s="75"/>
      <c r="P56" s="76">
        <f>O56*$G$56</f>
        <v>0</v>
      </c>
      <c r="Q56" s="75"/>
      <c r="R56" s="76">
        <f>Q56*$G$56</f>
        <v>0</v>
      </c>
      <c r="S56" s="75"/>
      <c r="T56" s="76">
        <f>S56*$G$56</f>
        <v>0</v>
      </c>
      <c r="U56" s="75"/>
      <c r="V56" s="76">
        <f>U56*$G$56</f>
        <v>0</v>
      </c>
      <c r="W56" s="75"/>
      <c r="X56" s="76">
        <f>W56*$G$56</f>
        <v>0</v>
      </c>
      <c r="Y56" s="75"/>
      <c r="Z56" s="76">
        <f>Y56*$G$56</f>
        <v>0</v>
      </c>
      <c r="AA56" s="75"/>
      <c r="AB56" s="76">
        <f>AA56*$G$56</f>
        <v>0</v>
      </c>
      <c r="AC56" s="75"/>
      <c r="AD56" s="76">
        <f>AC56*$G$56</f>
        <v>0</v>
      </c>
      <c r="AE56" s="75"/>
      <c r="AF56" s="76">
        <f>AE56*$G$56</f>
        <v>0</v>
      </c>
      <c r="AG56" s="75"/>
      <c r="AH56" s="76">
        <f>AG56*$G$56</f>
        <v>0</v>
      </c>
      <c r="AI56" s="73"/>
      <c r="AJ56" s="64">
        <f t="shared" si="1"/>
        <v>0</v>
      </c>
      <c r="AK56" s="121">
        <f t="shared" si="2"/>
        <v>0</v>
      </c>
      <c r="AL56" s="68">
        <f t="shared" si="7"/>
        <v>0</v>
      </c>
      <c r="AM56" s="107"/>
      <c r="AN56" s="112"/>
      <c r="AO56" s="123"/>
    </row>
    <row r="57" spans="1:41" hidden="1">
      <c r="A57" s="60">
        <v>39417</v>
      </c>
      <c r="B57" s="61" t="s">
        <v>6</v>
      </c>
      <c r="C57" s="66" t="s">
        <v>76</v>
      </c>
      <c r="D57" s="61" t="s">
        <v>77</v>
      </c>
      <c r="E57" s="62">
        <f t="shared" si="0"/>
        <v>0</v>
      </c>
      <c r="F57" s="63"/>
      <c r="G57" s="31">
        <v>600.08000000000004</v>
      </c>
      <c r="H57" s="31"/>
      <c r="I57" s="31"/>
      <c r="J57" s="78"/>
      <c r="K57" s="75"/>
      <c r="L57" s="76">
        <f>K57*$G$57</f>
        <v>0</v>
      </c>
      <c r="M57" s="75"/>
      <c r="N57" s="76">
        <f>M57*$G$57</f>
        <v>0</v>
      </c>
      <c r="O57" s="75"/>
      <c r="P57" s="76">
        <f>O57*$G$57</f>
        <v>0</v>
      </c>
      <c r="Q57" s="75"/>
      <c r="R57" s="76">
        <f>Q57*$G$57</f>
        <v>0</v>
      </c>
      <c r="S57" s="75"/>
      <c r="T57" s="76">
        <f>S57*$G$57</f>
        <v>0</v>
      </c>
      <c r="U57" s="75"/>
      <c r="V57" s="76">
        <f>U57*$G$57</f>
        <v>0</v>
      </c>
      <c r="W57" s="75"/>
      <c r="X57" s="76">
        <f>W57*$G$57</f>
        <v>0</v>
      </c>
      <c r="Y57" s="75"/>
      <c r="Z57" s="76">
        <f>Y57*$G$57</f>
        <v>0</v>
      </c>
      <c r="AA57" s="75"/>
      <c r="AB57" s="76">
        <f>AA57*$G$57</f>
        <v>0</v>
      </c>
      <c r="AC57" s="75"/>
      <c r="AD57" s="76">
        <f>AC57*$G$57</f>
        <v>0</v>
      </c>
      <c r="AE57" s="75"/>
      <c r="AF57" s="76">
        <f>AE57*$G$57</f>
        <v>0</v>
      </c>
      <c r="AG57" s="75"/>
      <c r="AH57" s="76">
        <f>AG57*$G$57</f>
        <v>0</v>
      </c>
      <c r="AI57" s="73"/>
      <c r="AJ57" s="64">
        <f t="shared" si="1"/>
        <v>0</v>
      </c>
      <c r="AK57" s="121">
        <f t="shared" si="2"/>
        <v>0</v>
      </c>
      <c r="AL57" s="68">
        <f t="shared" si="7"/>
        <v>0</v>
      </c>
      <c r="AM57" s="107"/>
      <c r="AN57" s="112"/>
      <c r="AO57" s="123"/>
    </row>
    <row r="58" spans="1:41" hidden="1">
      <c r="A58" s="60">
        <v>39417</v>
      </c>
      <c r="B58" s="61" t="s">
        <v>6</v>
      </c>
      <c r="C58" s="65" t="s">
        <v>16</v>
      </c>
      <c r="D58" s="61" t="s">
        <v>17</v>
      </c>
      <c r="E58" s="62">
        <f t="shared" si="0"/>
        <v>0</v>
      </c>
      <c r="F58" s="63"/>
      <c r="G58" s="31">
        <v>300.06</v>
      </c>
      <c r="H58" s="31"/>
      <c r="I58" s="31"/>
      <c r="J58" s="78"/>
      <c r="K58" s="75"/>
      <c r="L58" s="76">
        <f>K58*$G$58</f>
        <v>0</v>
      </c>
      <c r="M58" s="75"/>
      <c r="N58" s="76">
        <f>M58*$G$58</f>
        <v>0</v>
      </c>
      <c r="O58" s="75"/>
      <c r="P58" s="76">
        <f>O58*$G$58</f>
        <v>0</v>
      </c>
      <c r="Q58" s="75"/>
      <c r="R58" s="76">
        <f>Q58*$G$58</f>
        <v>0</v>
      </c>
      <c r="S58" s="75"/>
      <c r="T58" s="76">
        <f>S58*$G$58</f>
        <v>0</v>
      </c>
      <c r="U58" s="75"/>
      <c r="V58" s="76">
        <f>U58*$G$58</f>
        <v>0</v>
      </c>
      <c r="W58" s="75"/>
      <c r="X58" s="76">
        <f>W58*$G$58</f>
        <v>0</v>
      </c>
      <c r="Y58" s="75"/>
      <c r="Z58" s="76">
        <f>Y58*$G$58</f>
        <v>0</v>
      </c>
      <c r="AA58" s="75"/>
      <c r="AB58" s="76">
        <f>AA58*$G$58</f>
        <v>0</v>
      </c>
      <c r="AC58" s="75"/>
      <c r="AD58" s="76">
        <f>AC58*$G$58</f>
        <v>0</v>
      </c>
      <c r="AE58" s="75"/>
      <c r="AF58" s="76">
        <f>AE58*$G$58</f>
        <v>0</v>
      </c>
      <c r="AG58" s="75"/>
      <c r="AH58" s="76">
        <f>AG58*$G$58</f>
        <v>0</v>
      </c>
      <c r="AI58" s="73"/>
      <c r="AJ58" s="64">
        <f t="shared" si="1"/>
        <v>0</v>
      </c>
      <c r="AK58" s="121">
        <f t="shared" si="2"/>
        <v>0</v>
      </c>
      <c r="AL58" s="68">
        <f t="shared" si="7"/>
        <v>0</v>
      </c>
      <c r="AM58" s="107"/>
      <c r="AN58" s="112"/>
      <c r="AO58" s="123"/>
    </row>
    <row r="59" spans="1:41" hidden="1">
      <c r="A59" s="60">
        <v>39417</v>
      </c>
      <c r="B59" s="61" t="s">
        <v>6</v>
      </c>
      <c r="C59" s="65" t="s">
        <v>252</v>
      </c>
      <c r="D59" s="61" t="s">
        <v>253</v>
      </c>
      <c r="E59" s="62">
        <f t="shared" si="0"/>
        <v>0</v>
      </c>
      <c r="F59" s="63"/>
      <c r="G59" s="31">
        <v>240.12</v>
      </c>
      <c r="H59" s="31"/>
      <c r="I59" s="31"/>
      <c r="J59" s="78"/>
      <c r="K59" s="75"/>
      <c r="L59" s="76">
        <f>K59*$G$59</f>
        <v>0</v>
      </c>
      <c r="M59" s="75"/>
      <c r="N59" s="76">
        <f>M59*$G$59</f>
        <v>0</v>
      </c>
      <c r="O59" s="75"/>
      <c r="P59" s="76">
        <f>O59*$G$59</f>
        <v>0</v>
      </c>
      <c r="Q59" s="75"/>
      <c r="R59" s="76">
        <f>Q59*$G$59</f>
        <v>0</v>
      </c>
      <c r="S59" s="75"/>
      <c r="T59" s="76">
        <f>S59*$G$59</f>
        <v>0</v>
      </c>
      <c r="U59" s="75"/>
      <c r="V59" s="76">
        <f>U59*$G$59</f>
        <v>0</v>
      </c>
      <c r="W59" s="75"/>
      <c r="X59" s="76">
        <f>W59*$G$59</f>
        <v>0</v>
      </c>
      <c r="Y59" s="75"/>
      <c r="Z59" s="76">
        <f>Y59*$G$59</f>
        <v>0</v>
      </c>
      <c r="AA59" s="75"/>
      <c r="AB59" s="76">
        <f>AA59*$G$59</f>
        <v>0</v>
      </c>
      <c r="AC59" s="75"/>
      <c r="AD59" s="76">
        <f>AC59*$G$59</f>
        <v>0</v>
      </c>
      <c r="AE59" s="75"/>
      <c r="AF59" s="76">
        <f>AE59*$G$59</f>
        <v>0</v>
      </c>
      <c r="AG59" s="75"/>
      <c r="AH59" s="76">
        <f>AG59*$G$59</f>
        <v>0</v>
      </c>
      <c r="AI59" s="73"/>
      <c r="AJ59" s="64">
        <f t="shared" si="1"/>
        <v>0</v>
      </c>
      <c r="AK59" s="121">
        <f t="shared" si="2"/>
        <v>0</v>
      </c>
      <c r="AL59" s="68">
        <f t="shared" si="7"/>
        <v>0</v>
      </c>
      <c r="AM59" s="107"/>
      <c r="AN59" s="112"/>
      <c r="AO59" s="123"/>
    </row>
    <row r="60" spans="1:41" hidden="1">
      <c r="A60" s="60">
        <v>39417</v>
      </c>
      <c r="B60" s="61" t="s">
        <v>6</v>
      </c>
      <c r="C60" s="65" t="s">
        <v>40</v>
      </c>
      <c r="D60" s="61" t="s">
        <v>41</v>
      </c>
      <c r="E60" s="62">
        <f t="shared" si="0"/>
        <v>0</v>
      </c>
      <c r="F60" s="63"/>
      <c r="G60" s="31">
        <v>120.02</v>
      </c>
      <c r="H60" s="31"/>
      <c r="I60" s="31"/>
      <c r="J60" s="78"/>
      <c r="K60" s="75"/>
      <c r="L60" s="76">
        <f>K60*$G$60</f>
        <v>0</v>
      </c>
      <c r="M60" s="75"/>
      <c r="N60" s="76">
        <f>M60*$G$60</f>
        <v>0</v>
      </c>
      <c r="O60" s="75"/>
      <c r="P60" s="76">
        <f>O60*$G$60</f>
        <v>0</v>
      </c>
      <c r="Q60" s="75"/>
      <c r="R60" s="76">
        <f>Q60*$G$60</f>
        <v>0</v>
      </c>
      <c r="S60" s="75"/>
      <c r="T60" s="76">
        <f>S60*$G$60</f>
        <v>0</v>
      </c>
      <c r="U60" s="75"/>
      <c r="V60" s="76">
        <f>U60*$G$60</f>
        <v>0</v>
      </c>
      <c r="W60" s="75"/>
      <c r="X60" s="76">
        <f>W60*$G$60</f>
        <v>0</v>
      </c>
      <c r="Y60" s="75"/>
      <c r="Z60" s="76">
        <f>Y60*$G$60</f>
        <v>0</v>
      </c>
      <c r="AA60" s="75"/>
      <c r="AB60" s="76">
        <f>AA60*$G$60</f>
        <v>0</v>
      </c>
      <c r="AC60" s="75"/>
      <c r="AD60" s="76">
        <f>AC60*$G$60</f>
        <v>0</v>
      </c>
      <c r="AE60" s="75"/>
      <c r="AF60" s="76">
        <f>AE60*$G$60</f>
        <v>0</v>
      </c>
      <c r="AG60" s="75"/>
      <c r="AH60" s="76">
        <f>AG60*$G$60</f>
        <v>0</v>
      </c>
      <c r="AI60" s="73"/>
      <c r="AJ60" s="64">
        <f t="shared" si="1"/>
        <v>0</v>
      </c>
      <c r="AK60" s="121">
        <f t="shared" si="2"/>
        <v>0</v>
      </c>
      <c r="AL60" s="68">
        <f t="shared" si="7"/>
        <v>0</v>
      </c>
      <c r="AM60" s="107"/>
      <c r="AN60" s="112"/>
      <c r="AO60" s="123"/>
    </row>
    <row r="61" spans="1:41" hidden="1">
      <c r="A61" s="60">
        <v>39417</v>
      </c>
      <c r="B61" s="61" t="s">
        <v>6</v>
      </c>
      <c r="C61" s="65" t="s">
        <v>103</v>
      </c>
      <c r="D61" s="61" t="s">
        <v>104</v>
      </c>
      <c r="E61" s="62">
        <f t="shared" si="0"/>
        <v>0</v>
      </c>
      <c r="F61" s="63"/>
      <c r="G61" s="31">
        <v>120.02</v>
      </c>
      <c r="H61" s="31"/>
      <c r="I61" s="31"/>
      <c r="J61" s="78"/>
      <c r="K61" s="75"/>
      <c r="L61" s="76">
        <f>K61*$G$61</f>
        <v>0</v>
      </c>
      <c r="M61" s="75"/>
      <c r="N61" s="76">
        <f>M61*$G$61</f>
        <v>0</v>
      </c>
      <c r="O61" s="75"/>
      <c r="P61" s="76">
        <f>O61*$G$61</f>
        <v>0</v>
      </c>
      <c r="Q61" s="75"/>
      <c r="R61" s="76">
        <f>Q61*$G$61</f>
        <v>0</v>
      </c>
      <c r="S61" s="75"/>
      <c r="T61" s="76">
        <f>S61*$G$61</f>
        <v>0</v>
      </c>
      <c r="U61" s="75"/>
      <c r="V61" s="76">
        <f>U61*$G$61</f>
        <v>0</v>
      </c>
      <c r="W61" s="75"/>
      <c r="X61" s="76">
        <f>W61*$G$61</f>
        <v>0</v>
      </c>
      <c r="Y61" s="75"/>
      <c r="Z61" s="76">
        <f>Y61*$G$61</f>
        <v>0</v>
      </c>
      <c r="AA61" s="75"/>
      <c r="AB61" s="76">
        <f>AA61*$G$61</f>
        <v>0</v>
      </c>
      <c r="AC61" s="75"/>
      <c r="AD61" s="76">
        <f>AC61*$G$61</f>
        <v>0</v>
      </c>
      <c r="AE61" s="75"/>
      <c r="AF61" s="76">
        <f>AE61*$G$61</f>
        <v>0</v>
      </c>
      <c r="AG61" s="75"/>
      <c r="AH61" s="76">
        <f>AG61*$G$61</f>
        <v>0</v>
      </c>
      <c r="AI61" s="73"/>
      <c r="AJ61" s="64">
        <f t="shared" si="1"/>
        <v>0</v>
      </c>
      <c r="AK61" s="121">
        <f t="shared" si="2"/>
        <v>0</v>
      </c>
      <c r="AL61" s="68">
        <f t="shared" si="7"/>
        <v>0</v>
      </c>
      <c r="AM61" s="107"/>
      <c r="AN61" s="112"/>
      <c r="AO61" s="123"/>
    </row>
    <row r="62" spans="1:41" hidden="1">
      <c r="A62" s="60">
        <v>39417</v>
      </c>
      <c r="B62" s="61" t="s">
        <v>6</v>
      </c>
      <c r="C62" s="65" t="s">
        <v>46</v>
      </c>
      <c r="D62" s="61" t="s">
        <v>47</v>
      </c>
      <c r="E62" s="62">
        <f t="shared" si="0"/>
        <v>0</v>
      </c>
      <c r="F62" s="63"/>
      <c r="G62" s="31">
        <v>300.04000000000002</v>
      </c>
      <c r="H62" s="31"/>
      <c r="I62" s="31"/>
      <c r="J62" s="78"/>
      <c r="K62" s="75"/>
      <c r="L62" s="76">
        <f>K62*$G$62</f>
        <v>0</v>
      </c>
      <c r="M62" s="75"/>
      <c r="N62" s="76">
        <f>M62*$G$62</f>
        <v>0</v>
      </c>
      <c r="O62" s="75"/>
      <c r="P62" s="76">
        <f>O62*$G$62</f>
        <v>0</v>
      </c>
      <c r="Q62" s="75"/>
      <c r="R62" s="76">
        <f>Q62*$G$62</f>
        <v>0</v>
      </c>
      <c r="S62" s="75"/>
      <c r="T62" s="76">
        <f>S62*$G$62</f>
        <v>0</v>
      </c>
      <c r="U62" s="75"/>
      <c r="V62" s="76">
        <f>U62*$G$62</f>
        <v>0</v>
      </c>
      <c r="W62" s="75"/>
      <c r="X62" s="76">
        <f>W62*$G$62</f>
        <v>0</v>
      </c>
      <c r="Y62" s="75"/>
      <c r="Z62" s="76">
        <f>Y62*$G$62</f>
        <v>0</v>
      </c>
      <c r="AA62" s="75"/>
      <c r="AB62" s="76">
        <f>AA62*$G$62</f>
        <v>0</v>
      </c>
      <c r="AC62" s="75"/>
      <c r="AD62" s="76">
        <f>AC62*$G$62</f>
        <v>0</v>
      </c>
      <c r="AE62" s="75"/>
      <c r="AF62" s="76">
        <f>AE62*$G$62</f>
        <v>0</v>
      </c>
      <c r="AG62" s="75"/>
      <c r="AH62" s="76">
        <f>AG62*$G$62</f>
        <v>0</v>
      </c>
      <c r="AI62" s="73"/>
      <c r="AJ62" s="64">
        <f t="shared" si="1"/>
        <v>0</v>
      </c>
      <c r="AK62" s="121">
        <f t="shared" si="2"/>
        <v>0</v>
      </c>
      <c r="AL62" s="68">
        <f t="shared" si="7"/>
        <v>0</v>
      </c>
      <c r="AM62" s="107"/>
      <c r="AN62" s="112"/>
      <c r="AO62" s="123"/>
    </row>
    <row r="63" spans="1:41" hidden="1">
      <c r="A63" s="60">
        <v>39417</v>
      </c>
      <c r="B63" s="61" t="s">
        <v>6</v>
      </c>
      <c r="C63" s="65" t="s">
        <v>60</v>
      </c>
      <c r="D63" s="61" t="s">
        <v>61</v>
      </c>
      <c r="E63" s="62">
        <f t="shared" si="0"/>
        <v>0</v>
      </c>
      <c r="F63" s="63"/>
      <c r="G63" s="31">
        <v>420.06</v>
      </c>
      <c r="H63" s="31"/>
      <c r="I63" s="31"/>
      <c r="J63" s="78"/>
      <c r="K63" s="75"/>
      <c r="L63" s="76">
        <f>K63*$G$63</f>
        <v>0</v>
      </c>
      <c r="M63" s="75"/>
      <c r="N63" s="76">
        <f>M63*$G$63</f>
        <v>0</v>
      </c>
      <c r="O63" s="75"/>
      <c r="P63" s="76">
        <f>O63*$G$63</f>
        <v>0</v>
      </c>
      <c r="Q63" s="75"/>
      <c r="R63" s="76">
        <f>Q63*$G$63</f>
        <v>0</v>
      </c>
      <c r="S63" s="75"/>
      <c r="T63" s="76">
        <f>S63*$G$63</f>
        <v>0</v>
      </c>
      <c r="U63" s="75"/>
      <c r="V63" s="76">
        <f>U63*$G$63</f>
        <v>0</v>
      </c>
      <c r="W63" s="75"/>
      <c r="X63" s="76">
        <f>W63*$G$63</f>
        <v>0</v>
      </c>
      <c r="Y63" s="75"/>
      <c r="Z63" s="76">
        <f>Y63*$G$63</f>
        <v>0</v>
      </c>
      <c r="AA63" s="75"/>
      <c r="AB63" s="76">
        <f>AA63*$G$63</f>
        <v>0</v>
      </c>
      <c r="AC63" s="75"/>
      <c r="AD63" s="76">
        <f>AC63*$G$63</f>
        <v>0</v>
      </c>
      <c r="AE63" s="75"/>
      <c r="AF63" s="76">
        <f>AE63*$G$63</f>
        <v>0</v>
      </c>
      <c r="AG63" s="75"/>
      <c r="AH63" s="76">
        <f>AG63*$G$63</f>
        <v>0</v>
      </c>
      <c r="AI63" s="73"/>
      <c r="AJ63" s="64">
        <f t="shared" si="1"/>
        <v>0</v>
      </c>
      <c r="AK63" s="121">
        <f t="shared" si="2"/>
        <v>0</v>
      </c>
      <c r="AL63" s="68">
        <f t="shared" si="7"/>
        <v>0</v>
      </c>
      <c r="AM63" s="107"/>
      <c r="AN63" s="112"/>
      <c r="AO63" s="123"/>
    </row>
    <row r="64" spans="1:41" hidden="1">
      <c r="A64" s="60">
        <v>39417</v>
      </c>
      <c r="B64" s="61" t="s">
        <v>6</v>
      </c>
      <c r="C64" s="65" t="s">
        <v>261</v>
      </c>
      <c r="D64" s="61" t="s">
        <v>262</v>
      </c>
      <c r="E64" s="62">
        <f t="shared" si="0"/>
        <v>0</v>
      </c>
      <c r="F64" s="63"/>
      <c r="G64" s="31">
        <v>90.58</v>
      </c>
      <c r="H64" s="31"/>
      <c r="I64" s="31"/>
      <c r="J64" s="78"/>
      <c r="K64" s="75"/>
      <c r="L64" s="76">
        <f>K64*$G$64</f>
        <v>0</v>
      </c>
      <c r="M64" s="75"/>
      <c r="N64" s="76">
        <f>M64*$G$64</f>
        <v>0</v>
      </c>
      <c r="O64" s="75"/>
      <c r="P64" s="76">
        <f>O64*$G$64</f>
        <v>0</v>
      </c>
      <c r="Q64" s="75"/>
      <c r="R64" s="76">
        <f>Q64*$G$64</f>
        <v>0</v>
      </c>
      <c r="S64" s="75"/>
      <c r="T64" s="76">
        <f>S64*$G$64</f>
        <v>0</v>
      </c>
      <c r="U64" s="75"/>
      <c r="V64" s="76">
        <f>U64*$G$64</f>
        <v>0</v>
      </c>
      <c r="W64" s="75"/>
      <c r="X64" s="76">
        <f>W64*$G$64</f>
        <v>0</v>
      </c>
      <c r="Y64" s="75"/>
      <c r="Z64" s="76">
        <f>Y64*$G$64</f>
        <v>0</v>
      </c>
      <c r="AA64" s="75"/>
      <c r="AB64" s="76">
        <f>AA64*$G$64</f>
        <v>0</v>
      </c>
      <c r="AC64" s="75"/>
      <c r="AD64" s="76">
        <f>AC64*$G$64</f>
        <v>0</v>
      </c>
      <c r="AE64" s="75"/>
      <c r="AF64" s="76">
        <f>AE64*$G$64</f>
        <v>0</v>
      </c>
      <c r="AG64" s="75"/>
      <c r="AH64" s="76">
        <f>AG64*$G$64</f>
        <v>0</v>
      </c>
      <c r="AI64" s="73"/>
      <c r="AJ64" s="64">
        <f t="shared" si="1"/>
        <v>0</v>
      </c>
      <c r="AK64" s="121">
        <f t="shared" si="2"/>
        <v>0</v>
      </c>
      <c r="AL64" s="68">
        <f t="shared" si="7"/>
        <v>0</v>
      </c>
      <c r="AM64" s="107"/>
      <c r="AN64" s="112"/>
      <c r="AO64" s="123"/>
    </row>
    <row r="65" spans="1:41" hidden="1">
      <c r="A65" s="60">
        <v>39417</v>
      </c>
      <c r="B65" s="61" t="s">
        <v>6</v>
      </c>
      <c r="C65" s="66" t="s">
        <v>108</v>
      </c>
      <c r="D65" s="61" t="s">
        <v>109</v>
      </c>
      <c r="E65" s="62">
        <f t="shared" si="0"/>
        <v>0</v>
      </c>
      <c r="F65" s="63"/>
      <c r="G65" s="31">
        <v>45.29</v>
      </c>
      <c r="H65" s="31"/>
      <c r="I65" s="31"/>
      <c r="J65" s="78"/>
      <c r="K65" s="75"/>
      <c r="L65" s="76">
        <f>K65*$G$65</f>
        <v>0</v>
      </c>
      <c r="M65" s="75"/>
      <c r="N65" s="76">
        <f>M65*$G$65</f>
        <v>0</v>
      </c>
      <c r="O65" s="75"/>
      <c r="P65" s="76">
        <f>O65*$G$65</f>
        <v>0</v>
      </c>
      <c r="Q65" s="75"/>
      <c r="R65" s="76">
        <f>Q65*$G$65</f>
        <v>0</v>
      </c>
      <c r="S65" s="75"/>
      <c r="T65" s="76">
        <f>S65*$G$65</f>
        <v>0</v>
      </c>
      <c r="U65" s="75"/>
      <c r="V65" s="76">
        <f>U65*$G$65</f>
        <v>0</v>
      </c>
      <c r="W65" s="75"/>
      <c r="X65" s="76">
        <f>W65*$G$65</f>
        <v>0</v>
      </c>
      <c r="Y65" s="75"/>
      <c r="Z65" s="76">
        <f>Y65*$G$65</f>
        <v>0</v>
      </c>
      <c r="AA65" s="75"/>
      <c r="AB65" s="76">
        <f>AA65*$G$65</f>
        <v>0</v>
      </c>
      <c r="AC65" s="75"/>
      <c r="AD65" s="76">
        <f>AC65*$G$65</f>
        <v>0</v>
      </c>
      <c r="AE65" s="75"/>
      <c r="AF65" s="76">
        <f>AE65*$G$65</f>
        <v>0</v>
      </c>
      <c r="AG65" s="75"/>
      <c r="AH65" s="76">
        <f>AG65*$G$65</f>
        <v>0</v>
      </c>
      <c r="AI65" s="73"/>
      <c r="AJ65" s="64">
        <f t="shared" si="1"/>
        <v>0</v>
      </c>
      <c r="AK65" s="121">
        <f t="shared" si="2"/>
        <v>0</v>
      </c>
      <c r="AL65" s="68">
        <f t="shared" si="7"/>
        <v>0</v>
      </c>
      <c r="AM65" s="107"/>
      <c r="AN65" s="112"/>
      <c r="AO65" s="123"/>
    </row>
    <row r="66" spans="1:41" hidden="1">
      <c r="A66" s="60">
        <v>39417</v>
      </c>
      <c r="B66" s="61" t="s">
        <v>6</v>
      </c>
      <c r="C66" s="66" t="s">
        <v>201</v>
      </c>
      <c r="D66" s="61" t="s">
        <v>202</v>
      </c>
      <c r="E66" s="62">
        <f t="shared" si="0"/>
        <v>0</v>
      </c>
      <c r="F66" s="63"/>
      <c r="G66" s="31">
        <v>240.03</v>
      </c>
      <c r="H66" s="31"/>
      <c r="I66" s="31"/>
      <c r="J66" s="78"/>
      <c r="K66" s="75"/>
      <c r="L66" s="76">
        <f>K66*$G$66</f>
        <v>0</v>
      </c>
      <c r="M66" s="75"/>
      <c r="N66" s="76">
        <f>M66*$G$66</f>
        <v>0</v>
      </c>
      <c r="O66" s="75"/>
      <c r="P66" s="76">
        <f>O66*$G$66</f>
        <v>0</v>
      </c>
      <c r="Q66" s="75"/>
      <c r="R66" s="76">
        <f>Q66*$G$66</f>
        <v>0</v>
      </c>
      <c r="S66" s="75"/>
      <c r="T66" s="76">
        <f>S66*$G$66</f>
        <v>0</v>
      </c>
      <c r="U66" s="75"/>
      <c r="V66" s="76">
        <f>U66*$G$66</f>
        <v>0</v>
      </c>
      <c r="W66" s="75"/>
      <c r="X66" s="76">
        <f>W66*$G$66</f>
        <v>0</v>
      </c>
      <c r="Y66" s="75"/>
      <c r="Z66" s="76">
        <f>Y66*$G$66</f>
        <v>0</v>
      </c>
      <c r="AA66" s="75"/>
      <c r="AB66" s="76">
        <f>AA66*$G$66</f>
        <v>0</v>
      </c>
      <c r="AC66" s="75"/>
      <c r="AD66" s="76">
        <f>AC66*$G$66</f>
        <v>0</v>
      </c>
      <c r="AE66" s="75"/>
      <c r="AF66" s="76">
        <f>AE66*$G$66</f>
        <v>0</v>
      </c>
      <c r="AG66" s="75"/>
      <c r="AH66" s="76">
        <f>AG66*$G$66</f>
        <v>0</v>
      </c>
      <c r="AI66" s="73"/>
      <c r="AJ66" s="64">
        <f t="shared" si="1"/>
        <v>0</v>
      </c>
      <c r="AK66" s="121">
        <f t="shared" si="2"/>
        <v>0</v>
      </c>
      <c r="AL66" s="68">
        <f t="shared" ref="AL66:AL82" si="8">(AK66/$AK$155)*100</f>
        <v>0</v>
      </c>
      <c r="AM66" s="107"/>
      <c r="AN66" s="112"/>
      <c r="AO66" s="123"/>
    </row>
    <row r="67" spans="1:41" hidden="1">
      <c r="A67" s="60">
        <v>39417</v>
      </c>
      <c r="B67" s="61" t="s">
        <v>6</v>
      </c>
      <c r="C67" s="66" t="s">
        <v>223</v>
      </c>
      <c r="D67" s="61" t="s">
        <v>224</v>
      </c>
      <c r="E67" s="62">
        <f t="shared" si="0"/>
        <v>0</v>
      </c>
      <c r="F67" s="63"/>
      <c r="G67" s="31">
        <v>47.55</v>
      </c>
      <c r="H67" s="31"/>
      <c r="I67" s="31"/>
      <c r="J67" s="78"/>
      <c r="K67" s="75"/>
      <c r="L67" s="76">
        <f>K67*$G$67</f>
        <v>0</v>
      </c>
      <c r="M67" s="75"/>
      <c r="N67" s="76">
        <f>M67*$G$67</f>
        <v>0</v>
      </c>
      <c r="O67" s="75"/>
      <c r="P67" s="76">
        <f>O67*$G$67</f>
        <v>0</v>
      </c>
      <c r="Q67" s="75"/>
      <c r="R67" s="76">
        <f>Q67*$G$67</f>
        <v>0</v>
      </c>
      <c r="S67" s="75"/>
      <c r="T67" s="76">
        <f>S67*$G$67</f>
        <v>0</v>
      </c>
      <c r="U67" s="75"/>
      <c r="V67" s="76">
        <f>U67*$G$67</f>
        <v>0</v>
      </c>
      <c r="W67" s="75"/>
      <c r="X67" s="76">
        <f>W67*$G$67</f>
        <v>0</v>
      </c>
      <c r="Y67" s="75"/>
      <c r="Z67" s="76">
        <f>Y67*$G$67</f>
        <v>0</v>
      </c>
      <c r="AA67" s="75"/>
      <c r="AB67" s="76">
        <f>AA67*$G$67</f>
        <v>0</v>
      </c>
      <c r="AC67" s="75"/>
      <c r="AD67" s="76">
        <f>AC67*$G$67</f>
        <v>0</v>
      </c>
      <c r="AE67" s="75"/>
      <c r="AF67" s="76">
        <f>AE67*$G$67</f>
        <v>0</v>
      </c>
      <c r="AG67" s="75"/>
      <c r="AH67" s="76">
        <f>AG67*$G$67</f>
        <v>0</v>
      </c>
      <c r="AI67" s="73"/>
      <c r="AJ67" s="64">
        <f t="shared" si="1"/>
        <v>0</v>
      </c>
      <c r="AK67" s="121">
        <f t="shared" si="2"/>
        <v>0</v>
      </c>
      <c r="AL67" s="68">
        <f t="shared" si="8"/>
        <v>0</v>
      </c>
      <c r="AM67" s="107"/>
      <c r="AN67" s="112"/>
      <c r="AO67" s="123"/>
    </row>
    <row r="68" spans="1:41" hidden="1">
      <c r="A68" s="60">
        <v>39417</v>
      </c>
      <c r="B68" s="61" t="s">
        <v>6</v>
      </c>
      <c r="C68" s="66" t="s">
        <v>220</v>
      </c>
      <c r="D68" s="61" t="s">
        <v>221</v>
      </c>
      <c r="E68" s="62">
        <f t="shared" ref="E68:E152" si="9">SUM(K68,M68,O68,Q68,S68,U68,W68,Y68,AA68,AC68,AE68,AG68)</f>
        <v>0</v>
      </c>
      <c r="F68" s="63"/>
      <c r="G68" s="31">
        <v>101.9</v>
      </c>
      <c r="H68" s="31"/>
      <c r="I68" s="31"/>
      <c r="J68" s="78"/>
      <c r="K68" s="75"/>
      <c r="L68" s="76">
        <f>K68*$G$68</f>
        <v>0</v>
      </c>
      <c r="M68" s="75"/>
      <c r="N68" s="76">
        <f>M68*$G$68</f>
        <v>0</v>
      </c>
      <c r="O68" s="75"/>
      <c r="P68" s="76">
        <f>O68*$G$68</f>
        <v>0</v>
      </c>
      <c r="Q68" s="75"/>
      <c r="R68" s="76">
        <f>Q68*$G$68</f>
        <v>0</v>
      </c>
      <c r="S68" s="75"/>
      <c r="T68" s="76">
        <f>S68*$G$68</f>
        <v>0</v>
      </c>
      <c r="U68" s="75"/>
      <c r="V68" s="76">
        <f>U68*$G$68</f>
        <v>0</v>
      </c>
      <c r="W68" s="75"/>
      <c r="X68" s="76">
        <f>W68*$G$68</f>
        <v>0</v>
      </c>
      <c r="Y68" s="75"/>
      <c r="Z68" s="76">
        <f>Y68*$G$68</f>
        <v>0</v>
      </c>
      <c r="AA68" s="75"/>
      <c r="AB68" s="76">
        <f>AA68*$G$68</f>
        <v>0</v>
      </c>
      <c r="AC68" s="75"/>
      <c r="AD68" s="76">
        <f>AC68*$G$68</f>
        <v>0</v>
      </c>
      <c r="AE68" s="75"/>
      <c r="AF68" s="76">
        <f>AE68*$G$68</f>
        <v>0</v>
      </c>
      <c r="AG68" s="75"/>
      <c r="AH68" s="76">
        <f>AG68*$G$68</f>
        <v>0</v>
      </c>
      <c r="AI68" s="73"/>
      <c r="AJ68" s="64">
        <f t="shared" ref="AJ68:AJ152" si="10">SUM(K68,M68,O68,Q68,S68,U68,W68,Y68,AA68,AC68,AE68,AG68)</f>
        <v>0</v>
      </c>
      <c r="AK68" s="121">
        <f t="shared" ref="AK68:AK152" si="11">SUM(L68,N68,P68,R68,T68,V68,X68,Z68,AB68,AD68,AF68,AH68)</f>
        <v>0</v>
      </c>
      <c r="AL68" s="68">
        <f t="shared" si="8"/>
        <v>0</v>
      </c>
      <c r="AM68" s="107"/>
      <c r="AN68" s="112"/>
      <c r="AO68" s="123"/>
    </row>
    <row r="69" spans="1:41" hidden="1">
      <c r="A69" s="60">
        <v>39417</v>
      </c>
      <c r="B69" s="61" t="s">
        <v>6</v>
      </c>
      <c r="C69" s="66" t="s">
        <v>267</v>
      </c>
      <c r="D69" s="61" t="s">
        <v>268</v>
      </c>
      <c r="E69" s="62">
        <f t="shared" si="9"/>
        <v>0</v>
      </c>
      <c r="F69" s="63"/>
      <c r="G69" s="31">
        <v>78.12</v>
      </c>
      <c r="H69" s="31"/>
      <c r="I69" s="31"/>
      <c r="J69" s="78"/>
      <c r="K69" s="75"/>
      <c r="L69" s="76">
        <f>K69*$G$69</f>
        <v>0</v>
      </c>
      <c r="M69" s="75"/>
      <c r="N69" s="76">
        <f>M69*$G$69</f>
        <v>0</v>
      </c>
      <c r="O69" s="75"/>
      <c r="P69" s="76">
        <f>O69*$G$69</f>
        <v>0</v>
      </c>
      <c r="Q69" s="75"/>
      <c r="R69" s="76">
        <f>Q69*$G$69</f>
        <v>0</v>
      </c>
      <c r="S69" s="75"/>
      <c r="T69" s="76">
        <f>S69*$G$69</f>
        <v>0</v>
      </c>
      <c r="U69" s="75"/>
      <c r="V69" s="76">
        <f>U69*$G$69</f>
        <v>0</v>
      </c>
      <c r="W69" s="75"/>
      <c r="X69" s="76">
        <f>W69*$G$69</f>
        <v>0</v>
      </c>
      <c r="Y69" s="75"/>
      <c r="Z69" s="76">
        <f>Y69*$G$69</f>
        <v>0</v>
      </c>
      <c r="AA69" s="75"/>
      <c r="AB69" s="76">
        <f>AA69*$G$69</f>
        <v>0</v>
      </c>
      <c r="AC69" s="75"/>
      <c r="AD69" s="76">
        <f>AC69*$G$69</f>
        <v>0</v>
      </c>
      <c r="AE69" s="75"/>
      <c r="AF69" s="76">
        <f>AE69*$G$69</f>
        <v>0</v>
      </c>
      <c r="AG69" s="75"/>
      <c r="AH69" s="76">
        <f>AG69*$G$69</f>
        <v>0</v>
      </c>
      <c r="AI69" s="73"/>
      <c r="AJ69" s="64">
        <f t="shared" si="10"/>
        <v>0</v>
      </c>
      <c r="AK69" s="121">
        <f t="shared" si="11"/>
        <v>0</v>
      </c>
      <c r="AL69" s="68">
        <f t="shared" si="8"/>
        <v>0</v>
      </c>
      <c r="AM69" s="107"/>
      <c r="AN69" s="112"/>
      <c r="AO69" s="123"/>
    </row>
    <row r="70" spans="1:41" hidden="1">
      <c r="A70" s="60">
        <v>39417</v>
      </c>
      <c r="B70" s="61" t="s">
        <v>6</v>
      </c>
      <c r="C70" s="66" t="s">
        <v>105</v>
      </c>
      <c r="D70" s="61" t="s">
        <v>106</v>
      </c>
      <c r="E70" s="62">
        <f t="shared" si="9"/>
        <v>0</v>
      </c>
      <c r="F70" s="63"/>
      <c r="G70" s="31">
        <v>78.12</v>
      </c>
      <c r="H70" s="31"/>
      <c r="I70" s="31"/>
      <c r="J70" s="78"/>
      <c r="K70" s="75"/>
      <c r="L70" s="76">
        <f>K70*$G$70</f>
        <v>0</v>
      </c>
      <c r="M70" s="75"/>
      <c r="N70" s="76">
        <f>M70*$G$70</f>
        <v>0</v>
      </c>
      <c r="O70" s="75"/>
      <c r="P70" s="76">
        <f>O70*$G$70</f>
        <v>0</v>
      </c>
      <c r="Q70" s="75"/>
      <c r="R70" s="76">
        <f>Q70*$G$70</f>
        <v>0</v>
      </c>
      <c r="S70" s="75"/>
      <c r="T70" s="76">
        <f>S70*$G$70</f>
        <v>0</v>
      </c>
      <c r="U70" s="75"/>
      <c r="V70" s="76">
        <f>U70*$G$70</f>
        <v>0</v>
      </c>
      <c r="W70" s="75"/>
      <c r="X70" s="76">
        <f>W70*$G$70</f>
        <v>0</v>
      </c>
      <c r="Y70" s="75"/>
      <c r="Z70" s="76">
        <f>Y70*$G$70</f>
        <v>0</v>
      </c>
      <c r="AA70" s="75"/>
      <c r="AB70" s="76">
        <f>AA70*$G$70</f>
        <v>0</v>
      </c>
      <c r="AC70" s="75"/>
      <c r="AD70" s="76">
        <f>AC70*$G$70</f>
        <v>0</v>
      </c>
      <c r="AE70" s="75"/>
      <c r="AF70" s="76">
        <f>AE70*$G$70</f>
        <v>0</v>
      </c>
      <c r="AG70" s="75"/>
      <c r="AH70" s="76">
        <f>AG70*$G$70</f>
        <v>0</v>
      </c>
      <c r="AI70" s="73"/>
      <c r="AJ70" s="64">
        <f t="shared" si="10"/>
        <v>0</v>
      </c>
      <c r="AK70" s="121">
        <f t="shared" si="11"/>
        <v>0</v>
      </c>
      <c r="AL70" s="68">
        <f t="shared" si="8"/>
        <v>0</v>
      </c>
      <c r="AM70" s="107"/>
      <c r="AN70" s="112"/>
      <c r="AO70" s="123"/>
    </row>
    <row r="71" spans="1:41" hidden="1">
      <c r="A71" s="60">
        <v>39417</v>
      </c>
      <c r="B71" s="61" t="s">
        <v>6</v>
      </c>
      <c r="C71" s="66" t="s">
        <v>239</v>
      </c>
      <c r="D71" s="61" t="s">
        <v>240</v>
      </c>
      <c r="E71" s="62">
        <f t="shared" si="9"/>
        <v>0</v>
      </c>
      <c r="F71" s="63"/>
      <c r="G71" s="31">
        <v>78.12</v>
      </c>
      <c r="H71" s="31"/>
      <c r="I71" s="31"/>
      <c r="J71" s="78"/>
      <c r="K71" s="75"/>
      <c r="L71" s="76">
        <f>K71*$G$71</f>
        <v>0</v>
      </c>
      <c r="M71" s="75"/>
      <c r="N71" s="76">
        <f>M71*$G$71</f>
        <v>0</v>
      </c>
      <c r="O71" s="75"/>
      <c r="P71" s="76">
        <f>O71*$G$71</f>
        <v>0</v>
      </c>
      <c r="Q71" s="75"/>
      <c r="R71" s="76">
        <f>Q71*$G$71</f>
        <v>0</v>
      </c>
      <c r="S71" s="75"/>
      <c r="T71" s="76">
        <f>S71*$G$71</f>
        <v>0</v>
      </c>
      <c r="U71" s="75"/>
      <c r="V71" s="76">
        <f>U71*$G$71</f>
        <v>0</v>
      </c>
      <c r="W71" s="75"/>
      <c r="X71" s="76">
        <f>W71*$G$71</f>
        <v>0</v>
      </c>
      <c r="Y71" s="75"/>
      <c r="Z71" s="76">
        <f>Y71*$G$71</f>
        <v>0</v>
      </c>
      <c r="AA71" s="75"/>
      <c r="AB71" s="76">
        <f>AA71*$G$71</f>
        <v>0</v>
      </c>
      <c r="AC71" s="75"/>
      <c r="AD71" s="76">
        <f>AC71*$G$71</f>
        <v>0</v>
      </c>
      <c r="AE71" s="75"/>
      <c r="AF71" s="76">
        <f>AE71*$G$71</f>
        <v>0</v>
      </c>
      <c r="AG71" s="75"/>
      <c r="AH71" s="76">
        <f>AG71*$G$71</f>
        <v>0</v>
      </c>
      <c r="AI71" s="73"/>
      <c r="AJ71" s="64">
        <f t="shared" si="10"/>
        <v>0</v>
      </c>
      <c r="AK71" s="121">
        <f t="shared" si="11"/>
        <v>0</v>
      </c>
      <c r="AL71" s="68">
        <f t="shared" si="8"/>
        <v>0</v>
      </c>
      <c r="AM71" s="107"/>
      <c r="AN71" s="112"/>
      <c r="AO71" s="123"/>
    </row>
    <row r="72" spans="1:41" hidden="1">
      <c r="A72" s="60">
        <v>39417</v>
      </c>
      <c r="B72" s="61" t="s">
        <v>6</v>
      </c>
      <c r="C72" s="66" t="s">
        <v>255</v>
      </c>
      <c r="D72" s="61" t="s">
        <v>256</v>
      </c>
      <c r="E72" s="62">
        <f t="shared" si="9"/>
        <v>0</v>
      </c>
      <c r="F72" s="63"/>
      <c r="G72" s="31">
        <v>36.229999999999997</v>
      </c>
      <c r="H72" s="31"/>
      <c r="I72" s="31"/>
      <c r="J72" s="78"/>
      <c r="K72" s="75"/>
      <c r="L72" s="76">
        <f>K72*$G$72</f>
        <v>0</v>
      </c>
      <c r="M72" s="75"/>
      <c r="N72" s="76">
        <f>M72*$G$72</f>
        <v>0</v>
      </c>
      <c r="O72" s="75"/>
      <c r="P72" s="76">
        <f>O72*$G$72</f>
        <v>0</v>
      </c>
      <c r="Q72" s="75"/>
      <c r="R72" s="76">
        <f>Q72*$G$72</f>
        <v>0</v>
      </c>
      <c r="S72" s="75"/>
      <c r="T72" s="76">
        <f>S72*$G$72</f>
        <v>0</v>
      </c>
      <c r="U72" s="75"/>
      <c r="V72" s="76">
        <f>U72*$G$72</f>
        <v>0</v>
      </c>
      <c r="W72" s="75"/>
      <c r="X72" s="76">
        <f>W72*$G$72</f>
        <v>0</v>
      </c>
      <c r="Y72" s="75"/>
      <c r="Z72" s="76">
        <f>Y72*$G$72</f>
        <v>0</v>
      </c>
      <c r="AA72" s="75"/>
      <c r="AB72" s="76">
        <f>AA72*$G$72</f>
        <v>0</v>
      </c>
      <c r="AC72" s="75"/>
      <c r="AD72" s="76">
        <f>AC72*$G$72</f>
        <v>0</v>
      </c>
      <c r="AE72" s="75"/>
      <c r="AF72" s="76">
        <f>AE72*$G$72</f>
        <v>0</v>
      </c>
      <c r="AG72" s="75"/>
      <c r="AH72" s="76">
        <f>AG72*$G$72</f>
        <v>0</v>
      </c>
      <c r="AI72" s="73"/>
      <c r="AJ72" s="64">
        <f t="shared" si="10"/>
        <v>0</v>
      </c>
      <c r="AK72" s="121">
        <f t="shared" si="11"/>
        <v>0</v>
      </c>
      <c r="AL72" s="68">
        <f t="shared" si="8"/>
        <v>0</v>
      </c>
      <c r="AM72" s="107"/>
      <c r="AN72" s="112"/>
      <c r="AO72" s="123"/>
    </row>
    <row r="73" spans="1:41">
      <c r="A73" s="60">
        <v>39417</v>
      </c>
      <c r="B73" s="61" t="s">
        <v>6</v>
      </c>
      <c r="C73" s="65">
        <v>1681</v>
      </c>
      <c r="D73" s="61" t="s">
        <v>457</v>
      </c>
      <c r="E73" s="62">
        <f t="shared" ref="E73:E80" si="12">SUM(K73,M73,O73,Q73,S73,U73,W73,Y73,AA73,AC73,AE73,AG73)</f>
        <v>48</v>
      </c>
      <c r="F73" s="63"/>
      <c r="G73" s="31">
        <v>60.01</v>
      </c>
      <c r="H73" s="31">
        <v>15.5</v>
      </c>
      <c r="I73" s="31">
        <f>H73*1.55</f>
        <v>24.025000000000002</v>
      </c>
      <c r="J73" s="78">
        <f>H73*2</f>
        <v>31</v>
      </c>
      <c r="K73" s="75">
        <v>4</v>
      </c>
      <c r="L73" s="76">
        <f>K73*$G$73</f>
        <v>240.04</v>
      </c>
      <c r="M73" s="75"/>
      <c r="N73" s="76">
        <f>M73*$G$73</f>
        <v>0</v>
      </c>
      <c r="O73" s="75">
        <v>1</v>
      </c>
      <c r="P73" s="76">
        <f>O73*$G$73</f>
        <v>60.01</v>
      </c>
      <c r="Q73" s="75">
        <v>7</v>
      </c>
      <c r="R73" s="76">
        <f>Q73*$G$73</f>
        <v>420.07</v>
      </c>
      <c r="S73" s="75">
        <v>11</v>
      </c>
      <c r="T73" s="76">
        <f>S73*$G$73</f>
        <v>660.11</v>
      </c>
      <c r="U73" s="75"/>
      <c r="V73" s="76">
        <f>U73*$G$73</f>
        <v>0</v>
      </c>
      <c r="W73" s="75">
        <v>5</v>
      </c>
      <c r="X73" s="76">
        <f>W73*$G$73</f>
        <v>300.05</v>
      </c>
      <c r="Y73" s="75"/>
      <c r="Z73" s="76">
        <f>Y73*$G$73</f>
        <v>0</v>
      </c>
      <c r="AA73" s="75">
        <v>3</v>
      </c>
      <c r="AB73" s="76">
        <f>AA73*$G$73</f>
        <v>180.03</v>
      </c>
      <c r="AC73" s="75">
        <v>12</v>
      </c>
      <c r="AD73" s="76">
        <f>AC73*$G$73</f>
        <v>720.12</v>
      </c>
      <c r="AE73" s="75">
        <v>3</v>
      </c>
      <c r="AF73" s="76">
        <f>AE73*$G$73</f>
        <v>180.03</v>
      </c>
      <c r="AG73" s="75">
        <v>2</v>
      </c>
      <c r="AH73" s="76">
        <f>AG73*$G$73</f>
        <v>120.02</v>
      </c>
      <c r="AI73" s="73"/>
      <c r="AJ73" s="64">
        <f t="shared" ref="AJ73:AJ80" si="13">SUM(K73,M73,O73,Q73,S73,U73,W73,Y73,AA73,AC73,AE73,AG73)</f>
        <v>48</v>
      </c>
      <c r="AK73" s="121">
        <f t="shared" ref="AK73:AK80" si="14">SUM(L73,N73,P73,R73,T73,V73,X73,Z73,AB73,AD73,AF73,AH73)</f>
        <v>2880.48</v>
      </c>
      <c r="AL73" s="68">
        <f t="shared" si="8"/>
        <v>0.46718723628796349</v>
      </c>
      <c r="AM73" s="107"/>
      <c r="AN73" s="112"/>
      <c r="AO73" s="123"/>
    </row>
    <row r="74" spans="1:41">
      <c r="A74" s="60">
        <v>40057</v>
      </c>
      <c r="B74" s="61" t="s">
        <v>6</v>
      </c>
      <c r="C74" s="65">
        <v>1695</v>
      </c>
      <c r="D74" s="61" t="s">
        <v>463</v>
      </c>
      <c r="E74" s="62">
        <f t="shared" si="12"/>
        <v>37</v>
      </c>
      <c r="F74" s="63"/>
      <c r="G74" s="31">
        <v>90.58</v>
      </c>
      <c r="H74" s="31"/>
      <c r="I74" s="31"/>
      <c r="J74" s="78"/>
      <c r="K74" s="75">
        <v>4</v>
      </c>
      <c r="L74" s="76">
        <f>K74*$G$74</f>
        <v>362.32</v>
      </c>
      <c r="M74" s="75">
        <v>5</v>
      </c>
      <c r="N74" s="76">
        <f>M74*$G$74</f>
        <v>452.9</v>
      </c>
      <c r="O74" s="75">
        <v>9</v>
      </c>
      <c r="P74" s="76">
        <f>O74*$G$74</f>
        <v>815.22</v>
      </c>
      <c r="Q74" s="75">
        <v>5</v>
      </c>
      <c r="R74" s="76">
        <f>Q74*$G$74</f>
        <v>452.9</v>
      </c>
      <c r="S74" s="75">
        <v>7</v>
      </c>
      <c r="T74" s="76">
        <f>S74*$G$74</f>
        <v>634.05999999999995</v>
      </c>
      <c r="U74" s="75">
        <v>1</v>
      </c>
      <c r="V74" s="76">
        <f>U74*$G$74</f>
        <v>90.58</v>
      </c>
      <c r="W74" s="75">
        <v>1</v>
      </c>
      <c r="X74" s="76">
        <f>W74*$G$74</f>
        <v>90.58</v>
      </c>
      <c r="Y74" s="75"/>
      <c r="Z74" s="76">
        <f>Y74*$G$74</f>
        <v>0</v>
      </c>
      <c r="AA74" s="75">
        <v>1</v>
      </c>
      <c r="AB74" s="76">
        <f>AA74*$G$74</f>
        <v>90.58</v>
      </c>
      <c r="AC74" s="75">
        <v>2</v>
      </c>
      <c r="AD74" s="76">
        <f>AC74*$G$74</f>
        <v>181.16</v>
      </c>
      <c r="AE74" s="75">
        <v>2</v>
      </c>
      <c r="AF74" s="76">
        <f>AE74*$G$74</f>
        <v>181.16</v>
      </c>
      <c r="AG74" s="75"/>
      <c r="AH74" s="76">
        <f>AG74*$G$74</f>
        <v>0</v>
      </c>
      <c r="AI74" s="73"/>
      <c r="AJ74" s="64">
        <f t="shared" si="13"/>
        <v>37</v>
      </c>
      <c r="AK74" s="121">
        <f t="shared" si="14"/>
        <v>3351.4599999999996</v>
      </c>
      <c r="AL74" s="68">
        <f t="shared" si="8"/>
        <v>0.54357583976617019</v>
      </c>
      <c r="AM74" s="107"/>
      <c r="AN74" s="112"/>
      <c r="AO74" s="123"/>
    </row>
    <row r="75" spans="1:41">
      <c r="A75" s="60">
        <v>39722</v>
      </c>
      <c r="B75" s="61" t="s">
        <v>6</v>
      </c>
      <c r="C75" s="65">
        <v>1691</v>
      </c>
      <c r="D75" s="61" t="s">
        <v>461</v>
      </c>
      <c r="E75" s="62">
        <f t="shared" si="12"/>
        <v>1331</v>
      </c>
      <c r="F75" s="63"/>
      <c r="G75" s="31">
        <v>6.79</v>
      </c>
      <c r="H75" s="31">
        <v>2.65</v>
      </c>
      <c r="I75" s="31">
        <f>H75*1.55</f>
        <v>4.1074999999999999</v>
      </c>
      <c r="J75" s="78">
        <f>H75*2</f>
        <v>5.3</v>
      </c>
      <c r="K75" s="75">
        <v>56</v>
      </c>
      <c r="L75" s="76">
        <f>K75*$G$75</f>
        <v>380.24</v>
      </c>
      <c r="M75" s="75">
        <v>19</v>
      </c>
      <c r="N75" s="76">
        <f>M75*$G$75</f>
        <v>129.01</v>
      </c>
      <c r="O75" s="75">
        <v>78</v>
      </c>
      <c r="P75" s="76">
        <f>O75*$G$75</f>
        <v>529.62</v>
      </c>
      <c r="Q75" s="75">
        <v>14</v>
      </c>
      <c r="R75" s="76">
        <f>Q75*$G$75</f>
        <v>95.06</v>
      </c>
      <c r="S75" s="75">
        <v>132</v>
      </c>
      <c r="T75" s="76">
        <f>S75*$G$75</f>
        <v>896.28</v>
      </c>
      <c r="U75" s="75">
        <v>170</v>
      </c>
      <c r="V75" s="76">
        <f>U75*$G$75</f>
        <v>1154.3</v>
      </c>
      <c r="W75" s="75">
        <v>202</v>
      </c>
      <c r="X75" s="76">
        <f>W75*$G$75</f>
        <v>1371.58</v>
      </c>
      <c r="Y75" s="75">
        <v>141</v>
      </c>
      <c r="Z75" s="76">
        <f>Y75*$G$75</f>
        <v>957.39</v>
      </c>
      <c r="AA75" s="75">
        <v>151</v>
      </c>
      <c r="AB75" s="76">
        <f>AA75*$G$75</f>
        <v>1025.29</v>
      </c>
      <c r="AC75" s="75">
        <v>137</v>
      </c>
      <c r="AD75" s="76">
        <f>AC75*$G$75</f>
        <v>930.23</v>
      </c>
      <c r="AE75" s="75">
        <v>132</v>
      </c>
      <c r="AF75" s="76">
        <f>AE75*$G$75</f>
        <v>896.28</v>
      </c>
      <c r="AG75" s="75">
        <v>99</v>
      </c>
      <c r="AH75" s="76">
        <f>AG75*$G$75</f>
        <v>672.21</v>
      </c>
      <c r="AI75" s="73"/>
      <c r="AJ75" s="64">
        <f t="shared" si="13"/>
        <v>1331</v>
      </c>
      <c r="AK75" s="121">
        <f t="shared" si="14"/>
        <v>9037.4900000000016</v>
      </c>
      <c r="AL75" s="68">
        <f t="shared" si="8"/>
        <v>1.4657973588013484</v>
      </c>
      <c r="AM75" s="107"/>
      <c r="AN75" s="112"/>
      <c r="AO75" s="123"/>
    </row>
    <row r="76" spans="1:41">
      <c r="A76" s="60">
        <v>39630</v>
      </c>
      <c r="B76" s="61" t="s">
        <v>6</v>
      </c>
      <c r="C76" s="65">
        <v>1684</v>
      </c>
      <c r="D76" s="61" t="s">
        <v>459</v>
      </c>
      <c r="E76" s="62">
        <f t="shared" si="12"/>
        <v>161</v>
      </c>
      <c r="F76" s="63"/>
      <c r="G76" s="31">
        <v>28.67</v>
      </c>
      <c r="H76" s="31">
        <v>17.5</v>
      </c>
      <c r="I76" s="31">
        <f>H76*1.55</f>
        <v>27.125</v>
      </c>
      <c r="J76" s="78">
        <f>H76*2</f>
        <v>35</v>
      </c>
      <c r="K76" s="75">
        <v>2</v>
      </c>
      <c r="L76" s="76">
        <f>K76*$G$76</f>
        <v>57.34</v>
      </c>
      <c r="M76" s="75"/>
      <c r="N76" s="76">
        <f>M76*$G$76</f>
        <v>0</v>
      </c>
      <c r="O76" s="75">
        <v>1</v>
      </c>
      <c r="P76" s="76">
        <f>O76*$G$76</f>
        <v>28.67</v>
      </c>
      <c r="Q76" s="75">
        <v>6</v>
      </c>
      <c r="R76" s="76">
        <f>Q76*$G$76</f>
        <v>172.02</v>
      </c>
      <c r="S76" s="75">
        <v>8</v>
      </c>
      <c r="T76" s="76">
        <f>S76*$G$76</f>
        <v>229.36</v>
      </c>
      <c r="U76" s="75">
        <v>14</v>
      </c>
      <c r="V76" s="76">
        <f>U76*$G$76</f>
        <v>401.38</v>
      </c>
      <c r="W76" s="75">
        <v>5</v>
      </c>
      <c r="X76" s="76">
        <f>W76*$G$76</f>
        <v>143.35000000000002</v>
      </c>
      <c r="Y76" s="75">
        <v>9</v>
      </c>
      <c r="Z76" s="76">
        <f>Y76*$G$76</f>
        <v>258.03000000000003</v>
      </c>
      <c r="AA76" s="75">
        <v>24</v>
      </c>
      <c r="AB76" s="76">
        <f>AA76*$G$76</f>
        <v>688.08</v>
      </c>
      <c r="AC76" s="75">
        <v>23</v>
      </c>
      <c r="AD76" s="76">
        <f>AC76*$G$76</f>
        <v>659.41000000000008</v>
      </c>
      <c r="AE76" s="75">
        <v>37</v>
      </c>
      <c r="AF76" s="76">
        <f>AE76*$G$76</f>
        <v>1060.79</v>
      </c>
      <c r="AG76" s="75">
        <v>32</v>
      </c>
      <c r="AH76" s="76">
        <f>AG76*$G$76</f>
        <v>917.44</v>
      </c>
      <c r="AI76" s="73"/>
      <c r="AJ76" s="64">
        <f t="shared" si="13"/>
        <v>161</v>
      </c>
      <c r="AK76" s="121">
        <f t="shared" si="14"/>
        <v>4615.8700000000008</v>
      </c>
      <c r="AL76" s="68">
        <f t="shared" si="8"/>
        <v>0.7486514568282101</v>
      </c>
      <c r="AM76" s="107"/>
      <c r="AN76" s="112"/>
      <c r="AO76" s="123"/>
    </row>
    <row r="77" spans="1:41">
      <c r="A77" s="60">
        <v>39630</v>
      </c>
      <c r="B77" s="61" t="s">
        <v>6</v>
      </c>
      <c r="C77" s="65">
        <v>1687</v>
      </c>
      <c r="D77" s="61" t="s">
        <v>460</v>
      </c>
      <c r="E77" s="62">
        <f t="shared" si="12"/>
        <v>63</v>
      </c>
      <c r="F77" s="63"/>
      <c r="G77" s="31">
        <v>112.56</v>
      </c>
      <c r="H77" s="31">
        <v>21</v>
      </c>
      <c r="I77" s="31">
        <f>H77*1.55</f>
        <v>32.550000000000004</v>
      </c>
      <c r="J77" s="78">
        <f>H77*2</f>
        <v>42</v>
      </c>
      <c r="K77" s="75"/>
      <c r="L77" s="76">
        <f>K77*$G$77</f>
        <v>0</v>
      </c>
      <c r="M77" s="75"/>
      <c r="N77" s="76">
        <f>M77*$G$77</f>
        <v>0</v>
      </c>
      <c r="O77" s="75"/>
      <c r="P77" s="76">
        <f>O77*$G$77</f>
        <v>0</v>
      </c>
      <c r="Q77" s="75">
        <v>1</v>
      </c>
      <c r="R77" s="76">
        <f>Q77*$G$77</f>
        <v>112.56</v>
      </c>
      <c r="S77" s="75">
        <v>6</v>
      </c>
      <c r="T77" s="76">
        <f>S77*$G$77</f>
        <v>675.36</v>
      </c>
      <c r="U77" s="75">
        <v>1</v>
      </c>
      <c r="V77" s="76">
        <f>U77*$G$77</f>
        <v>112.56</v>
      </c>
      <c r="W77" s="75">
        <v>5</v>
      </c>
      <c r="X77" s="76">
        <f>W77*$G$77</f>
        <v>562.79999999999995</v>
      </c>
      <c r="Y77" s="75">
        <v>8</v>
      </c>
      <c r="Z77" s="76">
        <f>Y77*$G$77</f>
        <v>900.48</v>
      </c>
      <c r="AA77" s="75">
        <v>13</v>
      </c>
      <c r="AB77" s="76">
        <f>AA77*$G$77</f>
        <v>1463.28</v>
      </c>
      <c r="AC77" s="75">
        <v>9</v>
      </c>
      <c r="AD77" s="76">
        <f>AC77*$G$77</f>
        <v>1013.04</v>
      </c>
      <c r="AE77" s="75">
        <v>15</v>
      </c>
      <c r="AF77" s="76">
        <f>AE77*$G$77</f>
        <v>1688.4</v>
      </c>
      <c r="AG77" s="75">
        <v>5</v>
      </c>
      <c r="AH77" s="76">
        <f>AG77*$G$77</f>
        <v>562.79999999999995</v>
      </c>
      <c r="AI77" s="73"/>
      <c r="AJ77" s="64">
        <f t="shared" si="13"/>
        <v>63</v>
      </c>
      <c r="AK77" s="121">
        <f t="shared" si="14"/>
        <v>7091.28</v>
      </c>
      <c r="AL77" s="68">
        <f t="shared" si="8"/>
        <v>1.150140082536282</v>
      </c>
      <c r="AM77" s="107"/>
      <c r="AN77" s="112"/>
      <c r="AO77" s="123"/>
    </row>
    <row r="78" spans="1:41">
      <c r="A78" s="60">
        <v>39814</v>
      </c>
      <c r="B78" s="61" t="s">
        <v>6</v>
      </c>
      <c r="C78" s="65">
        <v>1692</v>
      </c>
      <c r="D78" s="61" t="s">
        <v>462</v>
      </c>
      <c r="E78" s="62">
        <f t="shared" si="12"/>
        <v>1</v>
      </c>
      <c r="F78" s="63"/>
      <c r="G78" s="31">
        <v>60.01</v>
      </c>
      <c r="H78" s="31">
        <v>9.5</v>
      </c>
      <c r="I78" s="31">
        <f>H78*1.55</f>
        <v>14.725</v>
      </c>
      <c r="J78" s="78">
        <f>H78*2</f>
        <v>19</v>
      </c>
      <c r="K78" s="75"/>
      <c r="L78" s="76">
        <f>K78*$G$78</f>
        <v>0</v>
      </c>
      <c r="M78" s="75"/>
      <c r="N78" s="76">
        <f>M78*$G$78</f>
        <v>0</v>
      </c>
      <c r="O78" s="75"/>
      <c r="P78" s="76">
        <f>O78*$G$78</f>
        <v>0</v>
      </c>
      <c r="Q78" s="75"/>
      <c r="R78" s="76">
        <f>Q78*$G$78</f>
        <v>0</v>
      </c>
      <c r="S78" s="75"/>
      <c r="T78" s="76">
        <f>S78*$G$78</f>
        <v>0</v>
      </c>
      <c r="U78" s="75"/>
      <c r="V78" s="76">
        <f>U78*$G$78</f>
        <v>0</v>
      </c>
      <c r="W78" s="75">
        <v>1</v>
      </c>
      <c r="X78" s="76">
        <f>W78*$G$78</f>
        <v>60.01</v>
      </c>
      <c r="Y78" s="75"/>
      <c r="Z78" s="76">
        <f>Y78*$G$78</f>
        <v>0</v>
      </c>
      <c r="AA78" s="75"/>
      <c r="AB78" s="76">
        <f>AA78*$G$78</f>
        <v>0</v>
      </c>
      <c r="AC78" s="75"/>
      <c r="AD78" s="76">
        <f>AC78*$G$78</f>
        <v>0</v>
      </c>
      <c r="AE78" s="75"/>
      <c r="AF78" s="76">
        <f>AE78*$G$78</f>
        <v>0</v>
      </c>
      <c r="AG78" s="75"/>
      <c r="AH78" s="76">
        <f>AG78*$G$78</f>
        <v>0</v>
      </c>
      <c r="AI78" s="73"/>
      <c r="AJ78" s="64">
        <f t="shared" si="13"/>
        <v>1</v>
      </c>
      <c r="AK78" s="121">
        <f t="shared" si="14"/>
        <v>60.01</v>
      </c>
      <c r="AL78" s="68">
        <f t="shared" si="8"/>
        <v>9.7330674226659055E-3</v>
      </c>
      <c r="AM78" s="107"/>
      <c r="AN78" s="112"/>
      <c r="AO78" s="123"/>
    </row>
    <row r="79" spans="1:41">
      <c r="A79" s="60">
        <v>39814</v>
      </c>
      <c r="B79" s="61" t="s">
        <v>6</v>
      </c>
      <c r="C79" s="65">
        <v>1692</v>
      </c>
      <c r="D79" s="61" t="s">
        <v>462</v>
      </c>
      <c r="E79" s="62">
        <f t="shared" si="12"/>
        <v>1</v>
      </c>
      <c r="F79" s="63"/>
      <c r="G79" s="31">
        <v>60.01</v>
      </c>
      <c r="H79" s="31">
        <v>9.5</v>
      </c>
      <c r="I79" s="31">
        <f>H79*1.55</f>
        <v>14.725</v>
      </c>
      <c r="J79" s="78">
        <f>H79*2</f>
        <v>19</v>
      </c>
      <c r="K79" s="75"/>
      <c r="L79" s="76">
        <f>K79*$G$79</f>
        <v>0</v>
      </c>
      <c r="M79" s="75"/>
      <c r="N79" s="76">
        <f>M79*$G$79</f>
        <v>0</v>
      </c>
      <c r="O79" s="75"/>
      <c r="P79" s="76">
        <f>O79*$G$79</f>
        <v>0</v>
      </c>
      <c r="Q79" s="75"/>
      <c r="R79" s="76">
        <f>Q79*$G$79</f>
        <v>0</v>
      </c>
      <c r="S79" s="75"/>
      <c r="T79" s="76">
        <f>S79*$G$79</f>
        <v>0</v>
      </c>
      <c r="U79" s="75"/>
      <c r="V79" s="76">
        <f>U79*$G$79</f>
        <v>0</v>
      </c>
      <c r="W79" s="75">
        <v>1</v>
      </c>
      <c r="X79" s="76">
        <f>W79*$G$79</f>
        <v>60.01</v>
      </c>
      <c r="Y79" s="75"/>
      <c r="Z79" s="76">
        <f>Y79*$G$79</f>
        <v>0</v>
      </c>
      <c r="AA79" s="75"/>
      <c r="AB79" s="76">
        <f>AA79*$G$79</f>
        <v>0</v>
      </c>
      <c r="AC79" s="75"/>
      <c r="AD79" s="76">
        <f>AC79*$G$79</f>
        <v>0</v>
      </c>
      <c r="AE79" s="75"/>
      <c r="AF79" s="76">
        <f>AE79*$G$79</f>
        <v>0</v>
      </c>
      <c r="AG79" s="75"/>
      <c r="AH79" s="76">
        <f>AG79*$G$79</f>
        <v>0</v>
      </c>
      <c r="AI79" s="73"/>
      <c r="AJ79" s="64">
        <f t="shared" si="13"/>
        <v>1</v>
      </c>
      <c r="AK79" s="121">
        <f t="shared" si="14"/>
        <v>60.01</v>
      </c>
      <c r="AL79" s="68">
        <f t="shared" si="8"/>
        <v>9.7330674226659055E-3</v>
      </c>
      <c r="AM79" s="107"/>
      <c r="AN79" s="112"/>
      <c r="AO79" s="123"/>
    </row>
    <row r="80" spans="1:41">
      <c r="A80" s="60">
        <v>40057</v>
      </c>
      <c r="B80" s="61" t="s">
        <v>6</v>
      </c>
      <c r="C80" s="65">
        <v>1697</v>
      </c>
      <c r="D80" s="61" t="s">
        <v>464</v>
      </c>
      <c r="E80" s="62">
        <f t="shared" si="12"/>
        <v>15</v>
      </c>
      <c r="F80" s="63"/>
      <c r="G80" s="31">
        <v>167.57</v>
      </c>
      <c r="H80" s="31"/>
      <c r="I80" s="31"/>
      <c r="J80" s="78"/>
      <c r="K80" s="75">
        <v>1</v>
      </c>
      <c r="L80" s="76">
        <f>K80*$G$80</f>
        <v>167.57</v>
      </c>
      <c r="M80" s="75">
        <v>3</v>
      </c>
      <c r="N80" s="76">
        <f>M80*$G$80</f>
        <v>502.71</v>
      </c>
      <c r="O80" s="75">
        <v>1</v>
      </c>
      <c r="P80" s="76">
        <f>O80*$G$80</f>
        <v>167.57</v>
      </c>
      <c r="Q80" s="75">
        <v>2</v>
      </c>
      <c r="R80" s="76">
        <f>Q80*$G$80</f>
        <v>335.14</v>
      </c>
      <c r="S80" s="75"/>
      <c r="T80" s="76">
        <f>S80*$G$80</f>
        <v>0</v>
      </c>
      <c r="U80" s="75"/>
      <c r="V80" s="76">
        <f>U80*$G$80</f>
        <v>0</v>
      </c>
      <c r="W80" s="75">
        <v>2</v>
      </c>
      <c r="X80" s="76">
        <f>W80*$G$80</f>
        <v>335.14</v>
      </c>
      <c r="Y80" s="75"/>
      <c r="Z80" s="76">
        <f>Y80*$G$80</f>
        <v>0</v>
      </c>
      <c r="AA80" s="75">
        <v>2</v>
      </c>
      <c r="AB80" s="76">
        <f>AA80*$G$80</f>
        <v>335.14</v>
      </c>
      <c r="AC80" s="75">
        <v>2</v>
      </c>
      <c r="AD80" s="76">
        <f>AC80*$G$80</f>
        <v>335.14</v>
      </c>
      <c r="AE80" s="75">
        <v>2</v>
      </c>
      <c r="AF80" s="76">
        <f>AE80*$G$80</f>
        <v>335.14</v>
      </c>
      <c r="AG80" s="75"/>
      <c r="AH80" s="76">
        <f>AG80*$G$80</f>
        <v>0</v>
      </c>
      <c r="AI80" s="73"/>
      <c r="AJ80" s="64">
        <f t="shared" si="13"/>
        <v>15</v>
      </c>
      <c r="AK80" s="121">
        <f t="shared" si="14"/>
        <v>2513.5499999999993</v>
      </c>
      <c r="AL80" s="68">
        <f t="shared" si="8"/>
        <v>0.40767458124049127</v>
      </c>
      <c r="AM80" s="107"/>
      <c r="AN80" s="112"/>
      <c r="AO80" s="123"/>
    </row>
    <row r="81" spans="1:42">
      <c r="A81" s="60">
        <v>41000</v>
      </c>
      <c r="B81" s="61" t="s">
        <v>6</v>
      </c>
      <c r="C81" s="62">
        <v>1593</v>
      </c>
      <c r="D81" s="61" t="s">
        <v>422</v>
      </c>
      <c r="E81" s="62">
        <f>SUM(K81,M81,O81,Q81,S81,U81,W81,Y81,AA81,AC81,AE81,AG81)</f>
        <v>2</v>
      </c>
      <c r="F81" s="63"/>
      <c r="G81" s="31">
        <v>70</v>
      </c>
      <c r="H81" s="31">
        <v>44</v>
      </c>
      <c r="I81" s="31">
        <f>H81*1.55</f>
        <v>68.2</v>
      </c>
      <c r="J81" s="78">
        <f>H81*2</f>
        <v>88</v>
      </c>
      <c r="K81" s="80"/>
      <c r="L81" s="81">
        <f>K81*$G$81</f>
        <v>0</v>
      </c>
      <c r="M81" s="80"/>
      <c r="N81" s="81">
        <f>M81*$G$81</f>
        <v>0</v>
      </c>
      <c r="O81" s="80"/>
      <c r="P81" s="81">
        <f>O81*$G$81</f>
        <v>0</v>
      </c>
      <c r="Q81" s="80"/>
      <c r="R81" s="81">
        <f>Q81*$G$81</f>
        <v>0</v>
      </c>
      <c r="S81" s="80"/>
      <c r="T81" s="81">
        <f>S81*$G$81</f>
        <v>0</v>
      </c>
      <c r="U81" s="80"/>
      <c r="V81" s="81">
        <f>U81*$G$81</f>
        <v>0</v>
      </c>
      <c r="W81" s="80"/>
      <c r="X81" s="81">
        <f>W81*$G$81</f>
        <v>0</v>
      </c>
      <c r="Y81" s="80"/>
      <c r="Z81" s="81">
        <f>Y81*$G$81</f>
        <v>0</v>
      </c>
      <c r="AA81" s="80"/>
      <c r="AB81" s="81">
        <f>AA81*$G$81</f>
        <v>0</v>
      </c>
      <c r="AC81" s="80"/>
      <c r="AD81" s="81">
        <f>AC81*$G$81</f>
        <v>0</v>
      </c>
      <c r="AE81" s="80">
        <v>2</v>
      </c>
      <c r="AF81" s="81">
        <f>AE81*$G$81</f>
        <v>140</v>
      </c>
      <c r="AG81" s="80"/>
      <c r="AH81" s="81">
        <f>AG81*$G$81</f>
        <v>0</v>
      </c>
      <c r="AI81" s="73"/>
      <c r="AJ81" s="64">
        <f>SUM(K81,M81,O81,Q81,S81,U81,W81,Y81,AA81,AC81,AE81,AG81)</f>
        <v>2</v>
      </c>
      <c r="AK81" s="121">
        <f>SUM(L81,N81,P81,R81,T81,V81,X81,Z81,AB81,AD81,AF81,AH81)</f>
        <v>140</v>
      </c>
      <c r="AL81" s="68">
        <f t="shared" si="8"/>
        <v>2.2706706201853472E-2</v>
      </c>
      <c r="AM81" s="107"/>
      <c r="AN81" s="112"/>
      <c r="AO81" s="123"/>
    </row>
    <row r="82" spans="1:42">
      <c r="A82" s="60">
        <v>39417</v>
      </c>
      <c r="B82" s="61" t="s">
        <v>6</v>
      </c>
      <c r="C82" s="65">
        <v>1608</v>
      </c>
      <c r="D82" s="61" t="s">
        <v>432</v>
      </c>
      <c r="E82" s="62">
        <f>SUM(K82,M82,O82,Q82,S82,U82,W82,Y82,AA82,AC82,AE82,AG82)</f>
        <v>22</v>
      </c>
      <c r="F82" s="63"/>
      <c r="G82" s="31">
        <v>112.56</v>
      </c>
      <c r="H82" s="31"/>
      <c r="I82" s="31"/>
      <c r="J82" s="78"/>
      <c r="K82" s="75"/>
      <c r="L82" s="76">
        <f>K82*$G$82</f>
        <v>0</v>
      </c>
      <c r="M82" s="75">
        <v>7</v>
      </c>
      <c r="N82" s="76">
        <f>M82*$G$82</f>
        <v>787.92000000000007</v>
      </c>
      <c r="O82" s="75"/>
      <c r="P82" s="76">
        <f>O82*$G$82</f>
        <v>0</v>
      </c>
      <c r="Q82" s="75">
        <v>5</v>
      </c>
      <c r="R82" s="76">
        <f>Q82*$G$82</f>
        <v>562.79999999999995</v>
      </c>
      <c r="S82" s="75">
        <v>8</v>
      </c>
      <c r="T82" s="76">
        <f>S82*$G$82</f>
        <v>900.48</v>
      </c>
      <c r="U82" s="75"/>
      <c r="V82" s="76">
        <f>U82*$G$82</f>
        <v>0</v>
      </c>
      <c r="W82" s="75"/>
      <c r="X82" s="76">
        <f>W82*$G$82</f>
        <v>0</v>
      </c>
      <c r="Y82" s="75"/>
      <c r="Z82" s="76">
        <f>Y82*$G$82</f>
        <v>0</v>
      </c>
      <c r="AA82" s="75"/>
      <c r="AB82" s="76">
        <f>AA82*$G$82</f>
        <v>0</v>
      </c>
      <c r="AC82" s="75">
        <v>2</v>
      </c>
      <c r="AD82" s="76">
        <f>AC82*$G$82</f>
        <v>225.12</v>
      </c>
      <c r="AE82" s="75"/>
      <c r="AF82" s="76">
        <f>AE82*$G$82</f>
        <v>0</v>
      </c>
      <c r="AG82" s="75"/>
      <c r="AH82" s="76">
        <f>AG82*$G$82</f>
        <v>0</v>
      </c>
      <c r="AI82" s="73"/>
      <c r="AJ82" s="64">
        <f>SUM(K82,M82,O82,Q82,S82,U82,W82,Y82,AA82,AC82,AE82,AG82)</f>
        <v>22</v>
      </c>
      <c r="AK82" s="121">
        <f>SUM(L82,N82,P82,R82,T82,V82,X82,Z82,AB82,AD82,AF82,AH82)</f>
        <v>2476.3199999999997</v>
      </c>
      <c r="AL82" s="68">
        <f t="shared" si="8"/>
        <v>0.40163621929838417</v>
      </c>
      <c r="AM82" s="107"/>
      <c r="AN82" s="112"/>
      <c r="AO82" s="123"/>
    </row>
    <row r="83" spans="1:42">
      <c r="A83" s="60"/>
      <c r="B83" s="61"/>
      <c r="C83" s="95"/>
      <c r="D83" s="96" t="s">
        <v>485</v>
      </c>
      <c r="E83" s="98"/>
      <c r="F83" s="99"/>
      <c r="G83" s="99"/>
      <c r="H83" s="99"/>
      <c r="I83" s="99"/>
      <c r="J83" s="100"/>
      <c r="K83" s="101"/>
      <c r="L83" s="102"/>
      <c r="M83" s="101"/>
      <c r="N83" s="102"/>
      <c r="O83" s="101"/>
      <c r="P83" s="102"/>
      <c r="Q83" s="101"/>
      <c r="R83" s="102"/>
      <c r="S83" s="101"/>
      <c r="T83" s="102"/>
      <c r="U83" s="101"/>
      <c r="V83" s="102"/>
      <c r="W83" s="101"/>
      <c r="X83" s="102"/>
      <c r="Y83" s="101"/>
      <c r="Z83" s="102"/>
      <c r="AA83" s="101"/>
      <c r="AB83" s="102"/>
      <c r="AC83" s="101"/>
      <c r="AD83" s="102"/>
      <c r="AE83" s="101"/>
      <c r="AF83" s="102"/>
      <c r="AG83" s="101"/>
      <c r="AH83" s="102"/>
      <c r="AI83" s="103"/>
      <c r="AJ83" s="104"/>
      <c r="AK83" s="120"/>
      <c r="AL83" s="105"/>
      <c r="AM83" s="106">
        <f>SUM(AL84:AL94)</f>
        <v>7.1381742322546362</v>
      </c>
      <c r="AN83" s="112"/>
      <c r="AO83" s="123"/>
    </row>
    <row r="84" spans="1:42">
      <c r="A84" s="60"/>
      <c r="B84" s="61"/>
      <c r="C84" s="65">
        <v>14946</v>
      </c>
      <c r="D84" s="61" t="s">
        <v>364</v>
      </c>
      <c r="E84" s="62">
        <f t="shared" ref="E84:E94" si="15">SUM(K84,M84,O84,Q84,S84,U84,W84,Y84,AA84,AC84,AE84,AG84)</f>
        <v>99</v>
      </c>
      <c r="F84" s="63"/>
      <c r="G84" s="31">
        <v>294.76</v>
      </c>
      <c r="H84" s="31">
        <v>44</v>
      </c>
      <c r="I84" s="31">
        <f>H84*1.55</f>
        <v>68.2</v>
      </c>
      <c r="J84" s="78">
        <f>H84*2</f>
        <v>88</v>
      </c>
      <c r="K84" s="75"/>
      <c r="L84" s="76">
        <f>K84*$G$84</f>
        <v>0</v>
      </c>
      <c r="M84" s="75"/>
      <c r="N84" s="76">
        <f>M84*$G$84</f>
        <v>0</v>
      </c>
      <c r="O84" s="75">
        <v>13</v>
      </c>
      <c r="P84" s="76">
        <f>O84*$G$84</f>
        <v>3831.88</v>
      </c>
      <c r="Q84" s="75">
        <v>28</v>
      </c>
      <c r="R84" s="76">
        <f>Q84*$G$84</f>
        <v>8253.2799999999988</v>
      </c>
      <c r="S84" s="75">
        <v>15</v>
      </c>
      <c r="T84" s="76">
        <f>S84*$G$84</f>
        <v>4421.3999999999996</v>
      </c>
      <c r="U84" s="75">
        <v>1</v>
      </c>
      <c r="V84" s="76">
        <f>U84*$G$84</f>
        <v>294.76</v>
      </c>
      <c r="W84" s="75"/>
      <c r="X84" s="76">
        <f>W84*$G$84</f>
        <v>0</v>
      </c>
      <c r="Y84" s="75">
        <v>13</v>
      </c>
      <c r="Z84" s="76">
        <f>Y84*$G$84</f>
        <v>3831.88</v>
      </c>
      <c r="AA84" s="75"/>
      <c r="AB84" s="76">
        <f>AA84*$G$84</f>
        <v>0</v>
      </c>
      <c r="AC84" s="75">
        <v>13</v>
      </c>
      <c r="AD84" s="76">
        <f>AC84*$G$84</f>
        <v>3831.88</v>
      </c>
      <c r="AE84" s="75">
        <v>16</v>
      </c>
      <c r="AF84" s="76">
        <f>AE84*$G$84</f>
        <v>4716.16</v>
      </c>
      <c r="AG84" s="75"/>
      <c r="AH84" s="76">
        <f>AG84*$G$84</f>
        <v>0</v>
      </c>
      <c r="AI84" s="73"/>
      <c r="AJ84" s="64">
        <f t="shared" ref="AJ84:AJ94" si="16">SUM(K84,M84,O84,Q84,S84,U84,W84,Y84,AA84,AC84,AE84,AG84)</f>
        <v>99</v>
      </c>
      <c r="AK84" s="121">
        <f t="shared" ref="AK84:AK94" si="17">SUM(L84,N84,P84,R84,T84,V84,X84,Z84,AB84,AD84,AF84,AH84)</f>
        <v>29181.239999999998</v>
      </c>
      <c r="AL84" s="68">
        <f t="shared" ref="AL84:AL94" si="18">(AK84/$AK$155)*100</f>
        <v>4.7329274520412472</v>
      </c>
      <c r="AM84" s="107"/>
      <c r="AN84" s="112"/>
      <c r="AO84" s="123"/>
    </row>
    <row r="85" spans="1:42">
      <c r="A85" s="60"/>
      <c r="B85" s="61"/>
      <c r="C85" s="65">
        <v>14947</v>
      </c>
      <c r="D85" s="61" t="s">
        <v>469</v>
      </c>
      <c r="E85" s="62">
        <f t="shared" si="15"/>
        <v>10</v>
      </c>
      <c r="F85" s="63"/>
      <c r="G85" s="31">
        <v>294.76</v>
      </c>
      <c r="H85" s="31"/>
      <c r="I85" s="31"/>
      <c r="J85" s="78"/>
      <c r="K85" s="75"/>
      <c r="L85" s="76">
        <f>K85*$G$85</f>
        <v>0</v>
      </c>
      <c r="M85" s="75"/>
      <c r="N85" s="76">
        <f>M85*$G$85</f>
        <v>0</v>
      </c>
      <c r="O85" s="75"/>
      <c r="P85" s="76">
        <f>O85*$G$85</f>
        <v>0</v>
      </c>
      <c r="Q85" s="75">
        <v>10</v>
      </c>
      <c r="R85" s="76">
        <f>Q85*$G$85</f>
        <v>2947.6</v>
      </c>
      <c r="S85" s="75"/>
      <c r="T85" s="76">
        <f>S85*$G$85</f>
        <v>0</v>
      </c>
      <c r="U85" s="75"/>
      <c r="V85" s="76">
        <f>U85*$G$85</f>
        <v>0</v>
      </c>
      <c r="W85" s="75"/>
      <c r="X85" s="76">
        <f>W85*$G$85</f>
        <v>0</v>
      </c>
      <c r="Y85" s="75"/>
      <c r="Z85" s="76">
        <f>Y85*$G$85</f>
        <v>0</v>
      </c>
      <c r="AA85" s="75"/>
      <c r="AB85" s="76">
        <f>AA85*$G$85</f>
        <v>0</v>
      </c>
      <c r="AC85" s="75"/>
      <c r="AD85" s="76">
        <f>AC85*$G$85</f>
        <v>0</v>
      </c>
      <c r="AE85" s="75"/>
      <c r="AF85" s="76">
        <f>AE85*$G$85</f>
        <v>0</v>
      </c>
      <c r="AG85" s="75"/>
      <c r="AH85" s="76">
        <f>AG85*$G$85</f>
        <v>0</v>
      </c>
      <c r="AI85" s="73"/>
      <c r="AJ85" s="64">
        <f t="shared" si="16"/>
        <v>10</v>
      </c>
      <c r="AK85" s="121">
        <f t="shared" si="17"/>
        <v>2947.6</v>
      </c>
      <c r="AL85" s="68">
        <f t="shared" si="18"/>
        <v>0.47807348000416638</v>
      </c>
      <c r="AM85" s="107"/>
      <c r="AN85" s="112"/>
      <c r="AO85" s="123"/>
    </row>
    <row r="86" spans="1:42">
      <c r="A86" s="60"/>
      <c r="B86" s="61"/>
      <c r="C86" s="65">
        <v>31637</v>
      </c>
      <c r="D86" s="61" t="s">
        <v>470</v>
      </c>
      <c r="E86" s="62">
        <f t="shared" si="15"/>
        <v>2</v>
      </c>
      <c r="F86" s="63"/>
      <c r="G86" s="31">
        <v>917.11</v>
      </c>
      <c r="H86" s="31">
        <v>107</v>
      </c>
      <c r="I86" s="31">
        <f>H86*1.55</f>
        <v>165.85</v>
      </c>
      <c r="J86" s="78">
        <f>H86*2</f>
        <v>214</v>
      </c>
      <c r="K86" s="75"/>
      <c r="L86" s="76">
        <f>K86*$G$86</f>
        <v>0</v>
      </c>
      <c r="M86" s="75"/>
      <c r="N86" s="76">
        <f>M86*$G$86</f>
        <v>0</v>
      </c>
      <c r="O86" s="75">
        <v>1</v>
      </c>
      <c r="P86" s="76">
        <f>O86*$G$86</f>
        <v>917.11</v>
      </c>
      <c r="Q86" s="75"/>
      <c r="R86" s="76">
        <f>Q86*$G$86</f>
        <v>0</v>
      </c>
      <c r="S86" s="75">
        <v>1</v>
      </c>
      <c r="T86" s="76">
        <f>S86*$G$86</f>
        <v>917.11</v>
      </c>
      <c r="U86" s="75"/>
      <c r="V86" s="76">
        <f>U86*$G$86</f>
        <v>0</v>
      </c>
      <c r="W86" s="75"/>
      <c r="X86" s="76">
        <f>W86*$G$86</f>
        <v>0</v>
      </c>
      <c r="Y86" s="75"/>
      <c r="Z86" s="76">
        <f>Y86*$G$86</f>
        <v>0</v>
      </c>
      <c r="AA86" s="75"/>
      <c r="AB86" s="76">
        <f>AA86*$G$86</f>
        <v>0</v>
      </c>
      <c r="AC86" s="75"/>
      <c r="AD86" s="76">
        <f>AC86*$G$86</f>
        <v>0</v>
      </c>
      <c r="AE86" s="75"/>
      <c r="AF86" s="76">
        <f>AE86*$G$86</f>
        <v>0</v>
      </c>
      <c r="AG86" s="75"/>
      <c r="AH86" s="76">
        <f>AG86*$G$86</f>
        <v>0</v>
      </c>
      <c r="AI86" s="73"/>
      <c r="AJ86" s="64">
        <f t="shared" si="16"/>
        <v>2</v>
      </c>
      <c r="AK86" s="121">
        <f t="shared" si="17"/>
        <v>1834.22</v>
      </c>
      <c r="AL86" s="68">
        <f t="shared" si="18"/>
        <v>0.29749353321116911</v>
      </c>
      <c r="AM86" s="107"/>
      <c r="AN86" s="112"/>
      <c r="AO86" s="123"/>
    </row>
    <row r="87" spans="1:42">
      <c r="A87" s="60"/>
      <c r="B87" s="61"/>
      <c r="C87" s="47">
        <v>31638</v>
      </c>
      <c r="D87" s="59" t="s">
        <v>471</v>
      </c>
      <c r="E87" s="62">
        <f t="shared" si="15"/>
        <v>2</v>
      </c>
      <c r="G87" s="32">
        <v>917.11</v>
      </c>
      <c r="H87" s="32">
        <v>107</v>
      </c>
      <c r="I87" s="31">
        <f>H87*1.55</f>
        <v>165.85</v>
      </c>
      <c r="J87" s="78">
        <f>H87*2</f>
        <v>214</v>
      </c>
      <c r="K87" s="75"/>
      <c r="L87" s="76">
        <f>K87*$G$87</f>
        <v>0</v>
      </c>
      <c r="M87" s="75"/>
      <c r="N87" s="76">
        <f>M87*$G$87</f>
        <v>0</v>
      </c>
      <c r="O87" s="75"/>
      <c r="P87" s="76">
        <f>O87*$G$87</f>
        <v>0</v>
      </c>
      <c r="Q87" s="75"/>
      <c r="R87" s="76">
        <f>Q87*$G$87</f>
        <v>0</v>
      </c>
      <c r="S87" s="75">
        <v>1</v>
      </c>
      <c r="T87" s="76">
        <f>S87*$G$87</f>
        <v>917.11</v>
      </c>
      <c r="U87" s="75"/>
      <c r="V87" s="76">
        <f>U87*$G$87</f>
        <v>0</v>
      </c>
      <c r="W87" s="75"/>
      <c r="X87" s="76">
        <f>W87*$G$87</f>
        <v>0</v>
      </c>
      <c r="Y87" s="75"/>
      <c r="Z87" s="76">
        <f>Y87*$G$87</f>
        <v>0</v>
      </c>
      <c r="AA87" s="75"/>
      <c r="AB87" s="76">
        <f>AA87*$G$87</f>
        <v>0</v>
      </c>
      <c r="AC87" s="75">
        <v>1</v>
      </c>
      <c r="AD87" s="76">
        <f>AC87*$G$87</f>
        <v>917.11</v>
      </c>
      <c r="AE87" s="75"/>
      <c r="AF87" s="76">
        <f>AE87*$G$87</f>
        <v>0</v>
      </c>
      <c r="AG87" s="75"/>
      <c r="AH87" s="76">
        <f>AG87*$G$87</f>
        <v>0</v>
      </c>
      <c r="AI87" s="73"/>
      <c r="AJ87" s="64">
        <f t="shared" si="16"/>
        <v>2</v>
      </c>
      <c r="AK87" s="121">
        <f t="shared" si="17"/>
        <v>1834.22</v>
      </c>
      <c r="AL87" s="68">
        <f t="shared" si="18"/>
        <v>0.29749353321116911</v>
      </c>
      <c r="AM87" s="107"/>
      <c r="AN87" s="112"/>
      <c r="AO87" s="123"/>
    </row>
    <row r="88" spans="1:42">
      <c r="C88" s="47">
        <v>31639</v>
      </c>
      <c r="D88" s="59" t="s">
        <v>472</v>
      </c>
      <c r="E88" s="62">
        <f t="shared" si="15"/>
        <v>15</v>
      </c>
      <c r="G88" s="32">
        <v>314.55</v>
      </c>
      <c r="H88" s="32">
        <v>44</v>
      </c>
      <c r="I88" s="31">
        <f>H88*1.55</f>
        <v>68.2</v>
      </c>
      <c r="J88" s="78">
        <f>H88*2</f>
        <v>88</v>
      </c>
      <c r="K88" s="75"/>
      <c r="L88" s="76">
        <f>K88*$G$88</f>
        <v>0</v>
      </c>
      <c r="M88" s="75"/>
      <c r="N88" s="76">
        <f>M88*$G$88</f>
        <v>0</v>
      </c>
      <c r="O88" s="75">
        <v>5</v>
      </c>
      <c r="P88" s="76">
        <f>O88*$G$88</f>
        <v>1572.75</v>
      </c>
      <c r="Q88" s="75"/>
      <c r="R88" s="76">
        <f>Q88*$G$88</f>
        <v>0</v>
      </c>
      <c r="S88" s="75">
        <v>7</v>
      </c>
      <c r="T88" s="76">
        <f>S88*$G$88</f>
        <v>2201.85</v>
      </c>
      <c r="U88" s="75"/>
      <c r="V88" s="76">
        <f>U88*$G$88</f>
        <v>0</v>
      </c>
      <c r="W88" s="75"/>
      <c r="X88" s="76">
        <f>W88*$G$88</f>
        <v>0</v>
      </c>
      <c r="Y88" s="75"/>
      <c r="Z88" s="76">
        <f>Y88*$G$88</f>
        <v>0</v>
      </c>
      <c r="AA88" s="75"/>
      <c r="AB88" s="76">
        <f>AA88*$G$88</f>
        <v>0</v>
      </c>
      <c r="AC88" s="75">
        <v>3</v>
      </c>
      <c r="AD88" s="76">
        <f>AC88*$G$88</f>
        <v>943.65000000000009</v>
      </c>
      <c r="AE88" s="75"/>
      <c r="AF88" s="76">
        <f>AE88*$G$88</f>
        <v>0</v>
      </c>
      <c r="AG88" s="75"/>
      <c r="AH88" s="76">
        <f>AG88*$G$88</f>
        <v>0</v>
      </c>
      <c r="AI88" s="73"/>
      <c r="AJ88" s="64">
        <f t="shared" si="16"/>
        <v>15</v>
      </c>
      <c r="AK88" s="121">
        <f t="shared" si="17"/>
        <v>4718.25</v>
      </c>
      <c r="AL88" s="68">
        <f t="shared" si="18"/>
        <v>0.76525654669210819</v>
      </c>
      <c r="AM88" s="107"/>
      <c r="AN88" s="112"/>
      <c r="AO88" s="123"/>
    </row>
    <row r="89" spans="1:42">
      <c r="C89" s="47">
        <v>31682</v>
      </c>
      <c r="D89" s="59" t="s">
        <v>473</v>
      </c>
      <c r="E89" s="62">
        <f t="shared" si="15"/>
        <v>1</v>
      </c>
      <c r="G89" s="32">
        <v>703.99</v>
      </c>
      <c r="H89" s="32"/>
      <c r="I89" s="32"/>
      <c r="J89" s="79"/>
      <c r="K89" s="75"/>
      <c r="L89" s="76">
        <f>K89*$G$89</f>
        <v>0</v>
      </c>
      <c r="M89" s="75"/>
      <c r="N89" s="76">
        <f>M89*$G$89</f>
        <v>0</v>
      </c>
      <c r="O89" s="75">
        <v>1</v>
      </c>
      <c r="P89" s="76">
        <f>O89*$G$89</f>
        <v>703.99</v>
      </c>
      <c r="Q89" s="75"/>
      <c r="R89" s="76">
        <f>Q89*$G$89</f>
        <v>0</v>
      </c>
      <c r="S89" s="75"/>
      <c r="T89" s="76">
        <f>S89*$G$89</f>
        <v>0</v>
      </c>
      <c r="U89" s="75"/>
      <c r="V89" s="76">
        <f>U89*$G$89</f>
        <v>0</v>
      </c>
      <c r="W89" s="75"/>
      <c r="X89" s="76">
        <f>W89*$G$89</f>
        <v>0</v>
      </c>
      <c r="Y89" s="75"/>
      <c r="Z89" s="76">
        <f>Y89*$G$89</f>
        <v>0</v>
      </c>
      <c r="AA89" s="75"/>
      <c r="AB89" s="76">
        <f>AA89*$G$89</f>
        <v>0</v>
      </c>
      <c r="AC89" s="75"/>
      <c r="AD89" s="76">
        <f>AC89*$G$89</f>
        <v>0</v>
      </c>
      <c r="AE89" s="75"/>
      <c r="AF89" s="76">
        <f>AE89*$G$89</f>
        <v>0</v>
      </c>
      <c r="AG89" s="75"/>
      <c r="AH89" s="76">
        <f>AG89*$G$89</f>
        <v>0</v>
      </c>
      <c r="AI89" s="73"/>
      <c r="AJ89" s="64">
        <f t="shared" si="16"/>
        <v>1</v>
      </c>
      <c r="AK89" s="121">
        <f t="shared" si="17"/>
        <v>703.99</v>
      </c>
      <c r="AL89" s="68">
        <f t="shared" si="18"/>
        <v>0.11418067213602018</v>
      </c>
      <c r="AM89" s="107"/>
      <c r="AN89" s="112"/>
      <c r="AO89" s="123"/>
    </row>
    <row r="90" spans="1:42">
      <c r="C90" s="47">
        <v>31686</v>
      </c>
      <c r="D90" s="59" t="s">
        <v>474</v>
      </c>
      <c r="E90" s="62">
        <f t="shared" si="15"/>
        <v>1</v>
      </c>
      <c r="G90" s="32">
        <v>154.34</v>
      </c>
      <c r="H90" s="32"/>
      <c r="I90" s="32"/>
      <c r="J90" s="79"/>
      <c r="K90" s="75"/>
      <c r="L90" s="76">
        <f>K90*$G$90</f>
        <v>0</v>
      </c>
      <c r="M90" s="75"/>
      <c r="N90" s="76">
        <f>M90*$G$90</f>
        <v>0</v>
      </c>
      <c r="O90" s="75"/>
      <c r="P90" s="76">
        <f>O90*$G$90</f>
        <v>0</v>
      </c>
      <c r="Q90" s="75"/>
      <c r="R90" s="76">
        <f>Q90*$G$90</f>
        <v>0</v>
      </c>
      <c r="S90" s="75"/>
      <c r="T90" s="76">
        <f>S90*$G$90</f>
        <v>0</v>
      </c>
      <c r="U90" s="75"/>
      <c r="V90" s="76">
        <f>U90*$G$90</f>
        <v>0</v>
      </c>
      <c r="W90" s="75"/>
      <c r="X90" s="76">
        <f>W90*$G$90</f>
        <v>0</v>
      </c>
      <c r="Y90" s="75"/>
      <c r="Z90" s="76">
        <f>Y90*$G$90</f>
        <v>0</v>
      </c>
      <c r="AA90" s="75"/>
      <c r="AB90" s="76">
        <f>AA90*$G$90</f>
        <v>0</v>
      </c>
      <c r="AC90" s="75"/>
      <c r="AD90" s="76">
        <f>AC90*$G$90</f>
        <v>0</v>
      </c>
      <c r="AE90" s="75">
        <v>1</v>
      </c>
      <c r="AF90" s="76">
        <f>AE90*$G$90</f>
        <v>154.34</v>
      </c>
      <c r="AG90" s="75"/>
      <c r="AH90" s="76">
        <f>AG90*$G$90</f>
        <v>0</v>
      </c>
      <c r="AI90" s="73"/>
      <c r="AJ90" s="64">
        <f t="shared" si="16"/>
        <v>1</v>
      </c>
      <c r="AK90" s="121">
        <f t="shared" si="17"/>
        <v>154.34</v>
      </c>
      <c r="AL90" s="68">
        <f t="shared" si="18"/>
        <v>2.503252167995761E-2</v>
      </c>
      <c r="AM90" s="107"/>
      <c r="AN90" s="112"/>
      <c r="AO90" s="123"/>
    </row>
    <row r="91" spans="1:42">
      <c r="C91" s="47">
        <v>31687</v>
      </c>
      <c r="D91" s="59" t="s">
        <v>475</v>
      </c>
      <c r="E91" s="62">
        <f t="shared" si="15"/>
        <v>5</v>
      </c>
      <c r="G91" s="32">
        <v>154.34</v>
      </c>
      <c r="H91" s="32"/>
      <c r="I91" s="32"/>
      <c r="J91" s="79"/>
      <c r="K91" s="75"/>
      <c r="L91" s="76">
        <f>K91*$G$91</f>
        <v>0</v>
      </c>
      <c r="M91" s="75"/>
      <c r="N91" s="76">
        <f>M91*$G$91</f>
        <v>0</v>
      </c>
      <c r="O91" s="75">
        <v>2</v>
      </c>
      <c r="P91" s="76">
        <f>O91*$G$91</f>
        <v>308.68</v>
      </c>
      <c r="Q91" s="75"/>
      <c r="R91" s="76">
        <f>Q91*$G$91</f>
        <v>0</v>
      </c>
      <c r="S91" s="75">
        <v>3</v>
      </c>
      <c r="T91" s="76">
        <f>S91*$G$91</f>
        <v>463.02</v>
      </c>
      <c r="U91" s="75"/>
      <c r="V91" s="76">
        <f>U91*$G$91</f>
        <v>0</v>
      </c>
      <c r="W91" s="75"/>
      <c r="X91" s="76">
        <f>W91*$G$91</f>
        <v>0</v>
      </c>
      <c r="Y91" s="75"/>
      <c r="Z91" s="76">
        <f>Y91*$G$91</f>
        <v>0</v>
      </c>
      <c r="AA91" s="75"/>
      <c r="AB91" s="76">
        <f>AA91*$G$91</f>
        <v>0</v>
      </c>
      <c r="AC91" s="75"/>
      <c r="AD91" s="76">
        <f>AC91*$G$91</f>
        <v>0</v>
      </c>
      <c r="AE91" s="75"/>
      <c r="AF91" s="76">
        <f>AE91*$G$91</f>
        <v>0</v>
      </c>
      <c r="AG91" s="75"/>
      <c r="AH91" s="76">
        <f>AG91*$G$91</f>
        <v>0</v>
      </c>
      <c r="AI91" s="73"/>
      <c r="AJ91" s="64">
        <f t="shared" si="16"/>
        <v>5</v>
      </c>
      <c r="AK91" s="121">
        <f t="shared" si="17"/>
        <v>771.7</v>
      </c>
      <c r="AL91" s="68">
        <f t="shared" si="18"/>
        <v>0.12516260839978804</v>
      </c>
      <c r="AM91" s="107"/>
      <c r="AN91" s="112"/>
      <c r="AO91" s="123"/>
    </row>
    <row r="92" spans="1:42">
      <c r="C92" s="47">
        <v>3650</v>
      </c>
      <c r="D92" s="59" t="s">
        <v>476</v>
      </c>
      <c r="E92" s="62">
        <f t="shared" si="15"/>
        <v>1</v>
      </c>
      <c r="G92" s="32">
        <v>943.06</v>
      </c>
      <c r="H92" s="32"/>
      <c r="I92" s="32"/>
      <c r="J92" s="79"/>
      <c r="K92" s="75"/>
      <c r="L92" s="76">
        <f>K92*$G$92</f>
        <v>0</v>
      </c>
      <c r="M92" s="75"/>
      <c r="N92" s="76">
        <f>M92*$G$92</f>
        <v>0</v>
      </c>
      <c r="O92" s="75"/>
      <c r="P92" s="76">
        <f>O92*$G$92</f>
        <v>0</v>
      </c>
      <c r="Q92" s="75">
        <v>1</v>
      </c>
      <c r="R92" s="76">
        <f>Q92*$G$92</f>
        <v>943.06</v>
      </c>
      <c r="S92" s="75"/>
      <c r="T92" s="76">
        <f>S92*$G$92</f>
        <v>0</v>
      </c>
      <c r="U92" s="75"/>
      <c r="V92" s="76">
        <f>U92*$G$92</f>
        <v>0</v>
      </c>
      <c r="W92" s="75"/>
      <c r="X92" s="76">
        <f>W92*$G$92</f>
        <v>0</v>
      </c>
      <c r="Y92" s="75"/>
      <c r="Z92" s="76">
        <f>Y92*$G$92</f>
        <v>0</v>
      </c>
      <c r="AA92" s="75"/>
      <c r="AB92" s="76">
        <f>AA92*$G$92</f>
        <v>0</v>
      </c>
      <c r="AC92" s="75"/>
      <c r="AD92" s="76">
        <f>AC92*$G$92</f>
        <v>0</v>
      </c>
      <c r="AE92" s="75"/>
      <c r="AF92" s="76">
        <f>AE92*$G$92</f>
        <v>0</v>
      </c>
      <c r="AG92" s="75"/>
      <c r="AH92" s="76">
        <f>AG92*$G$92</f>
        <v>0</v>
      </c>
      <c r="AI92" s="73"/>
      <c r="AJ92" s="64">
        <f t="shared" si="16"/>
        <v>1</v>
      </c>
      <c r="AK92" s="121">
        <f t="shared" si="17"/>
        <v>943.06</v>
      </c>
      <c r="AL92" s="68">
        <f t="shared" si="18"/>
        <v>0.15295561679085667</v>
      </c>
      <c r="AM92" s="107"/>
      <c r="AN92" s="112"/>
      <c r="AO92" s="123"/>
    </row>
    <row r="93" spans="1:42">
      <c r="C93" s="47">
        <v>3656</v>
      </c>
      <c r="D93" s="59" t="s">
        <v>477</v>
      </c>
      <c r="E93" s="62">
        <f t="shared" si="15"/>
        <v>2</v>
      </c>
      <c r="G93" s="32">
        <v>382.14</v>
      </c>
      <c r="H93" s="32"/>
      <c r="I93" s="32"/>
      <c r="J93" s="79"/>
      <c r="K93" s="75"/>
      <c r="L93" s="76">
        <f>K93*$G$93</f>
        <v>0</v>
      </c>
      <c r="M93" s="75"/>
      <c r="N93" s="76">
        <f>M93*$G$93</f>
        <v>0</v>
      </c>
      <c r="O93" s="75">
        <v>1</v>
      </c>
      <c r="P93" s="76">
        <f>O93*$G$93</f>
        <v>382.14</v>
      </c>
      <c r="Q93" s="75"/>
      <c r="R93" s="76">
        <f>Q93*$G$93</f>
        <v>0</v>
      </c>
      <c r="S93" s="75"/>
      <c r="T93" s="76">
        <f>S93*$G$93</f>
        <v>0</v>
      </c>
      <c r="U93" s="75"/>
      <c r="V93" s="76">
        <f>U93*$G$93</f>
        <v>0</v>
      </c>
      <c r="W93" s="75"/>
      <c r="X93" s="76">
        <f>W93*$G$93</f>
        <v>0</v>
      </c>
      <c r="Y93" s="75"/>
      <c r="Z93" s="76">
        <f>Y93*$G$93</f>
        <v>0</v>
      </c>
      <c r="AA93" s="75"/>
      <c r="AB93" s="76">
        <f>AA93*$G$93</f>
        <v>0</v>
      </c>
      <c r="AC93" s="75"/>
      <c r="AD93" s="76">
        <f>AC93*$G$93</f>
        <v>0</v>
      </c>
      <c r="AE93" s="75">
        <v>1</v>
      </c>
      <c r="AF93" s="76">
        <f>AE93*$G$93</f>
        <v>382.14</v>
      </c>
      <c r="AG93" s="75"/>
      <c r="AH93" s="76">
        <f>AG93*$G$93</f>
        <v>0</v>
      </c>
      <c r="AI93" s="73"/>
      <c r="AJ93" s="64">
        <f t="shared" si="16"/>
        <v>2</v>
      </c>
      <c r="AK93" s="121">
        <f t="shared" si="17"/>
        <v>764.28</v>
      </c>
      <c r="AL93" s="68">
        <f t="shared" si="18"/>
        <v>0.12395915297108979</v>
      </c>
      <c r="AM93" s="107"/>
      <c r="AN93" s="112"/>
      <c r="AO93" s="123"/>
    </row>
    <row r="94" spans="1:42" ht="12.75" thickBot="1">
      <c r="C94" s="47">
        <v>772104</v>
      </c>
      <c r="D94" s="59" t="s">
        <v>478</v>
      </c>
      <c r="E94" s="62">
        <f t="shared" si="15"/>
        <v>2</v>
      </c>
      <c r="G94" s="32">
        <v>79.040000000000006</v>
      </c>
      <c r="H94" s="32"/>
      <c r="I94" s="32"/>
      <c r="J94" s="79"/>
      <c r="K94" s="80"/>
      <c r="L94" s="81">
        <f>K94*$G$94</f>
        <v>0</v>
      </c>
      <c r="M94" s="80"/>
      <c r="N94" s="81">
        <f>M94*$G$94</f>
        <v>0</v>
      </c>
      <c r="O94" s="80">
        <v>1</v>
      </c>
      <c r="P94" s="81">
        <f>O94*$G$94</f>
        <v>79.040000000000006</v>
      </c>
      <c r="Q94" s="80"/>
      <c r="R94" s="81">
        <f>Q94*$G$94</f>
        <v>0</v>
      </c>
      <c r="S94" s="80"/>
      <c r="T94" s="81">
        <f>S94*$G$94</f>
        <v>0</v>
      </c>
      <c r="U94" s="80"/>
      <c r="V94" s="81">
        <f>U94*$G$94</f>
        <v>0</v>
      </c>
      <c r="W94" s="80"/>
      <c r="X94" s="81">
        <f>W94*$G$94</f>
        <v>0</v>
      </c>
      <c r="Y94" s="80">
        <v>1</v>
      </c>
      <c r="Z94" s="81">
        <f>Y94*$G$94</f>
        <v>79.040000000000006</v>
      </c>
      <c r="AA94" s="80"/>
      <c r="AB94" s="81">
        <f>AA94*$G$94</f>
        <v>0</v>
      </c>
      <c r="AC94" s="80"/>
      <c r="AD94" s="81">
        <f>AC94*$G$94</f>
        <v>0</v>
      </c>
      <c r="AE94" s="80"/>
      <c r="AF94" s="81">
        <f>AE94*$G$94</f>
        <v>0</v>
      </c>
      <c r="AG94" s="80"/>
      <c r="AH94" s="81">
        <f>AG94*$G$94</f>
        <v>0</v>
      </c>
      <c r="AI94" s="73"/>
      <c r="AJ94" s="64">
        <f t="shared" si="16"/>
        <v>2</v>
      </c>
      <c r="AK94" s="121">
        <f t="shared" si="17"/>
        <v>158.08000000000001</v>
      </c>
      <c r="AL94" s="68">
        <f t="shared" si="18"/>
        <v>2.5639115117064265E-2</v>
      </c>
      <c r="AM94" s="107"/>
      <c r="AN94" s="112"/>
      <c r="AO94" s="123"/>
    </row>
    <row r="95" spans="1:42">
      <c r="A95" s="60"/>
      <c r="B95" s="61"/>
      <c r="C95" s="95"/>
      <c r="D95" s="96" t="s">
        <v>482</v>
      </c>
      <c r="E95" s="98"/>
      <c r="F95" s="99"/>
      <c r="G95" s="99"/>
      <c r="H95" s="99"/>
      <c r="I95" s="99"/>
      <c r="J95" s="100"/>
      <c r="K95" s="101"/>
      <c r="L95" s="102"/>
      <c r="M95" s="101"/>
      <c r="N95" s="102"/>
      <c r="O95" s="101"/>
      <c r="P95" s="102"/>
      <c r="Q95" s="101"/>
      <c r="R95" s="102"/>
      <c r="S95" s="101"/>
      <c r="T95" s="102"/>
      <c r="U95" s="101"/>
      <c r="V95" s="102"/>
      <c r="W95" s="101"/>
      <c r="X95" s="102"/>
      <c r="Y95" s="101"/>
      <c r="Z95" s="102"/>
      <c r="AA95" s="101"/>
      <c r="AB95" s="102"/>
      <c r="AC95" s="101"/>
      <c r="AD95" s="102"/>
      <c r="AE95" s="101"/>
      <c r="AF95" s="102"/>
      <c r="AG95" s="101"/>
      <c r="AH95" s="102"/>
      <c r="AI95" s="103"/>
      <c r="AJ95" s="104"/>
      <c r="AK95" s="120"/>
      <c r="AL95" s="105"/>
      <c r="AM95" s="106">
        <f>SUM(AL96:AL103)</f>
        <v>9.585473832353858E-2</v>
      </c>
      <c r="AN95" s="116">
        <f>SUM(AM95)</f>
        <v>9.585473832353858E-2</v>
      </c>
      <c r="AO95" s="122">
        <f>SUM(AK96:AK103)</f>
        <v>591</v>
      </c>
      <c r="AP95" s="73"/>
    </row>
    <row r="96" spans="1:42">
      <c r="A96" s="60">
        <v>39417</v>
      </c>
      <c r="B96" s="61" t="s">
        <v>6</v>
      </c>
      <c r="C96" s="65">
        <v>1668</v>
      </c>
      <c r="D96" s="61" t="s">
        <v>451</v>
      </c>
      <c r="E96" s="62">
        <f t="shared" si="9"/>
        <v>2</v>
      </c>
      <c r="F96" s="63"/>
      <c r="G96" s="31">
        <v>14.71</v>
      </c>
      <c r="H96" s="31"/>
      <c r="I96" s="31"/>
      <c r="J96" s="78"/>
      <c r="K96" s="75">
        <v>1</v>
      </c>
      <c r="L96" s="76">
        <f>K96*$G$96</f>
        <v>14.71</v>
      </c>
      <c r="M96" s="75"/>
      <c r="N96" s="76">
        <f>M96*$G$96</f>
        <v>0</v>
      </c>
      <c r="O96" s="75"/>
      <c r="P96" s="76">
        <f>O96*$G$96</f>
        <v>0</v>
      </c>
      <c r="Q96" s="75"/>
      <c r="R96" s="76">
        <f>Q96*$G$96</f>
        <v>0</v>
      </c>
      <c r="S96" s="75"/>
      <c r="T96" s="76">
        <f>S96*$G$96</f>
        <v>0</v>
      </c>
      <c r="U96" s="75"/>
      <c r="V96" s="76">
        <f>U96*$G$96</f>
        <v>0</v>
      </c>
      <c r="W96" s="75"/>
      <c r="X96" s="76">
        <f>W96*$G$96</f>
        <v>0</v>
      </c>
      <c r="Y96" s="75"/>
      <c r="Z96" s="76">
        <f>Y96*$G$96</f>
        <v>0</v>
      </c>
      <c r="AA96" s="75"/>
      <c r="AB96" s="76">
        <f>AA96*$G$96</f>
        <v>0</v>
      </c>
      <c r="AC96" s="75">
        <v>1</v>
      </c>
      <c r="AD96" s="76">
        <f>AC96*$G$96</f>
        <v>14.71</v>
      </c>
      <c r="AE96" s="75"/>
      <c r="AF96" s="76">
        <f>AE96*$G$96</f>
        <v>0</v>
      </c>
      <c r="AG96" s="75"/>
      <c r="AH96" s="76">
        <f>AG96*$G$96</f>
        <v>0</v>
      </c>
      <c r="AI96" s="73"/>
      <c r="AJ96" s="64">
        <f t="shared" si="10"/>
        <v>2</v>
      </c>
      <c r="AK96" s="121">
        <f t="shared" si="11"/>
        <v>29.42</v>
      </c>
      <c r="AL96" s="68">
        <f t="shared" ref="AL96:AL108" si="19">(AK96/$AK$155)*100</f>
        <v>4.7716521175609232E-3</v>
      </c>
      <c r="AM96" s="107"/>
      <c r="AN96" s="117"/>
      <c r="AO96" s="123"/>
      <c r="AP96" s="73"/>
    </row>
    <row r="97" spans="1:42">
      <c r="A97" s="60">
        <v>39417</v>
      </c>
      <c r="B97" s="61" t="s">
        <v>6</v>
      </c>
      <c r="C97" s="65">
        <v>1669</v>
      </c>
      <c r="D97" s="61" t="s">
        <v>452</v>
      </c>
      <c r="E97" s="62">
        <f t="shared" si="9"/>
        <v>10</v>
      </c>
      <c r="F97" s="63"/>
      <c r="G97" s="31">
        <v>18.12</v>
      </c>
      <c r="H97" s="31"/>
      <c r="I97" s="31"/>
      <c r="J97" s="78"/>
      <c r="K97" s="75"/>
      <c r="L97" s="76">
        <f>K97*$G$97</f>
        <v>0</v>
      </c>
      <c r="M97" s="75">
        <v>1</v>
      </c>
      <c r="N97" s="76">
        <f>M97*$G$97</f>
        <v>18.12</v>
      </c>
      <c r="O97" s="75">
        <v>4</v>
      </c>
      <c r="P97" s="76">
        <f>O97*$G$97</f>
        <v>72.48</v>
      </c>
      <c r="Q97" s="75"/>
      <c r="R97" s="76">
        <f>Q97*$G$97</f>
        <v>0</v>
      </c>
      <c r="S97" s="75"/>
      <c r="T97" s="76">
        <f>S97*$G$97</f>
        <v>0</v>
      </c>
      <c r="U97" s="75"/>
      <c r="V97" s="76">
        <f>U97*$G$97</f>
        <v>0</v>
      </c>
      <c r="W97" s="75"/>
      <c r="X97" s="76">
        <f>W97*$G$97</f>
        <v>0</v>
      </c>
      <c r="Y97" s="75">
        <v>3</v>
      </c>
      <c r="Z97" s="76">
        <f>Y97*$G$97</f>
        <v>54.36</v>
      </c>
      <c r="AA97" s="75">
        <v>2</v>
      </c>
      <c r="AB97" s="76">
        <f>AA97*$G$97</f>
        <v>36.24</v>
      </c>
      <c r="AC97" s="75"/>
      <c r="AD97" s="76">
        <f>AC97*$G$97</f>
        <v>0</v>
      </c>
      <c r="AE97" s="75"/>
      <c r="AF97" s="76">
        <f>AE97*$G$97</f>
        <v>0</v>
      </c>
      <c r="AG97" s="75"/>
      <c r="AH97" s="76">
        <f>AG97*$G$97</f>
        <v>0</v>
      </c>
      <c r="AI97" s="73"/>
      <c r="AJ97" s="64">
        <f t="shared" si="10"/>
        <v>10</v>
      </c>
      <c r="AK97" s="121">
        <f t="shared" si="11"/>
        <v>181.20000000000002</v>
      </c>
      <c r="AL97" s="68">
        <f t="shared" si="19"/>
        <v>2.9388965455541781E-2</v>
      </c>
      <c r="AM97" s="107"/>
      <c r="AN97" s="117"/>
      <c r="AO97" s="123"/>
      <c r="AP97" s="73"/>
    </row>
    <row r="98" spans="1:42">
      <c r="A98" s="60">
        <v>39417</v>
      </c>
      <c r="B98" s="61" t="s">
        <v>6</v>
      </c>
      <c r="C98" s="65">
        <v>1670</v>
      </c>
      <c r="D98" s="61" t="s">
        <v>453</v>
      </c>
      <c r="E98" s="62">
        <f t="shared" si="9"/>
        <v>2</v>
      </c>
      <c r="F98" s="63"/>
      <c r="G98" s="31">
        <v>20.38</v>
      </c>
      <c r="H98" s="31"/>
      <c r="I98" s="31"/>
      <c r="J98" s="78"/>
      <c r="K98" s="75"/>
      <c r="L98" s="76">
        <f>K98*$G$98</f>
        <v>0</v>
      </c>
      <c r="M98" s="75"/>
      <c r="N98" s="76">
        <f>M98*$G$98</f>
        <v>0</v>
      </c>
      <c r="O98" s="75"/>
      <c r="P98" s="76">
        <f>O98*$G$98</f>
        <v>0</v>
      </c>
      <c r="Q98" s="75">
        <v>2</v>
      </c>
      <c r="R98" s="76">
        <f>Q98*$G$98</f>
        <v>40.76</v>
      </c>
      <c r="S98" s="75"/>
      <c r="T98" s="76">
        <f>S98*$G$98</f>
        <v>0</v>
      </c>
      <c r="U98" s="75"/>
      <c r="V98" s="76">
        <f>U98*$G$98</f>
        <v>0</v>
      </c>
      <c r="W98" s="75"/>
      <c r="X98" s="76">
        <f>W98*$G$98</f>
        <v>0</v>
      </c>
      <c r="Y98" s="75"/>
      <c r="Z98" s="76">
        <f>Y98*$G$98</f>
        <v>0</v>
      </c>
      <c r="AA98" s="75"/>
      <c r="AB98" s="76">
        <f>AA98*$G$98</f>
        <v>0</v>
      </c>
      <c r="AC98" s="75"/>
      <c r="AD98" s="76">
        <f>AC98*$G$98</f>
        <v>0</v>
      </c>
      <c r="AE98" s="75"/>
      <c r="AF98" s="76">
        <f>AE98*$G$98</f>
        <v>0</v>
      </c>
      <c r="AG98" s="75"/>
      <c r="AH98" s="76">
        <f>AG98*$G$98</f>
        <v>0</v>
      </c>
      <c r="AI98" s="73"/>
      <c r="AJ98" s="64">
        <f t="shared" si="10"/>
        <v>2</v>
      </c>
      <c r="AK98" s="121">
        <f t="shared" si="11"/>
        <v>40.76</v>
      </c>
      <c r="AL98" s="68">
        <f t="shared" si="19"/>
        <v>6.6108953199110546E-3</v>
      </c>
      <c r="AM98" s="107"/>
      <c r="AN98" s="117"/>
      <c r="AO98" s="123"/>
      <c r="AP98" s="73"/>
    </row>
    <row r="99" spans="1:42">
      <c r="A99" s="60">
        <v>39417</v>
      </c>
      <c r="B99" s="61" t="s">
        <v>6</v>
      </c>
      <c r="C99" s="65">
        <v>1671</v>
      </c>
      <c r="D99" s="61" t="s">
        <v>454</v>
      </c>
      <c r="E99" s="62">
        <f t="shared" si="9"/>
        <v>4</v>
      </c>
      <c r="F99" s="63"/>
      <c r="G99" s="31">
        <v>7.92</v>
      </c>
      <c r="H99" s="31"/>
      <c r="I99" s="31"/>
      <c r="J99" s="78"/>
      <c r="K99" s="75"/>
      <c r="L99" s="76">
        <f>K99*$G$99</f>
        <v>0</v>
      </c>
      <c r="M99" s="75"/>
      <c r="N99" s="76">
        <f>M99*$G$99</f>
        <v>0</v>
      </c>
      <c r="O99" s="75">
        <v>4</v>
      </c>
      <c r="P99" s="76">
        <f>O99*$G$99</f>
        <v>31.68</v>
      </c>
      <c r="Q99" s="75"/>
      <c r="R99" s="76">
        <f>Q99*$G$99</f>
        <v>0</v>
      </c>
      <c r="S99" s="75"/>
      <c r="T99" s="76">
        <f>S99*$G$99</f>
        <v>0</v>
      </c>
      <c r="U99" s="75"/>
      <c r="V99" s="76">
        <f>U99*$G$99</f>
        <v>0</v>
      </c>
      <c r="W99" s="75"/>
      <c r="X99" s="76">
        <f>W99*$G$99</f>
        <v>0</v>
      </c>
      <c r="Y99" s="75"/>
      <c r="Z99" s="76">
        <f>Y99*$G$99</f>
        <v>0</v>
      </c>
      <c r="AA99" s="75"/>
      <c r="AB99" s="76">
        <f>AA99*$G$99</f>
        <v>0</v>
      </c>
      <c r="AC99" s="75"/>
      <c r="AD99" s="76">
        <f>AC99*$G$99</f>
        <v>0</v>
      </c>
      <c r="AE99" s="75"/>
      <c r="AF99" s="76">
        <f>AE99*$G$99</f>
        <v>0</v>
      </c>
      <c r="AG99" s="75"/>
      <c r="AH99" s="76">
        <f>AG99*$G$99</f>
        <v>0</v>
      </c>
      <c r="AI99" s="73"/>
      <c r="AJ99" s="64">
        <f t="shared" si="10"/>
        <v>4</v>
      </c>
      <c r="AK99" s="121">
        <f t="shared" si="11"/>
        <v>31.68</v>
      </c>
      <c r="AL99" s="68">
        <f t="shared" si="19"/>
        <v>5.1382032319622715E-3</v>
      </c>
      <c r="AM99" s="107"/>
      <c r="AN99" s="117"/>
      <c r="AO99" s="123"/>
      <c r="AP99" s="73"/>
    </row>
    <row r="100" spans="1:42" hidden="1">
      <c r="A100" s="60">
        <v>39569</v>
      </c>
      <c r="B100" s="61" t="s">
        <v>6</v>
      </c>
      <c r="C100" s="66" t="s">
        <v>37</v>
      </c>
      <c r="D100" s="61" t="s">
        <v>38</v>
      </c>
      <c r="E100" s="62">
        <f t="shared" si="9"/>
        <v>0</v>
      </c>
      <c r="F100" s="63"/>
      <c r="G100" s="31">
        <v>591.47</v>
      </c>
      <c r="H100" s="31"/>
      <c r="I100" s="31"/>
      <c r="J100" s="78"/>
      <c r="K100" s="75"/>
      <c r="L100" s="76">
        <f>K100*$G$100</f>
        <v>0</v>
      </c>
      <c r="M100" s="75"/>
      <c r="N100" s="76">
        <f>M100*$G$100</f>
        <v>0</v>
      </c>
      <c r="O100" s="75"/>
      <c r="P100" s="76">
        <f>O100*$G$100</f>
        <v>0</v>
      </c>
      <c r="Q100" s="75"/>
      <c r="R100" s="76">
        <f>Q100*$G$100</f>
        <v>0</v>
      </c>
      <c r="S100" s="75"/>
      <c r="T100" s="76">
        <f>S100*$G$100</f>
        <v>0</v>
      </c>
      <c r="U100" s="75"/>
      <c r="V100" s="76">
        <f>U100*$G$100</f>
        <v>0</v>
      </c>
      <c r="W100" s="75"/>
      <c r="X100" s="76">
        <f>W100*$G$100</f>
        <v>0</v>
      </c>
      <c r="Y100" s="75"/>
      <c r="Z100" s="76">
        <f>Y100*$G$100</f>
        <v>0</v>
      </c>
      <c r="AA100" s="75"/>
      <c r="AB100" s="76">
        <f>AA100*$G$100</f>
        <v>0</v>
      </c>
      <c r="AC100" s="75"/>
      <c r="AD100" s="76">
        <f>AC100*$G$100</f>
        <v>0</v>
      </c>
      <c r="AE100" s="75"/>
      <c r="AF100" s="76">
        <f>AE100*$G$100</f>
        <v>0</v>
      </c>
      <c r="AG100" s="75"/>
      <c r="AH100" s="76">
        <f>AG100*$G$100</f>
        <v>0</v>
      </c>
      <c r="AI100" s="73"/>
      <c r="AJ100" s="64">
        <f t="shared" si="10"/>
        <v>0</v>
      </c>
      <c r="AK100" s="121">
        <f t="shared" si="11"/>
        <v>0</v>
      </c>
      <c r="AL100" s="68">
        <f t="shared" si="19"/>
        <v>0</v>
      </c>
      <c r="AM100" s="107"/>
      <c r="AN100" s="117"/>
      <c r="AO100" s="123"/>
      <c r="AP100" s="73"/>
    </row>
    <row r="101" spans="1:42">
      <c r="A101" s="60">
        <v>39417</v>
      </c>
      <c r="B101" s="61" t="s">
        <v>6</v>
      </c>
      <c r="C101" s="65">
        <v>1673</v>
      </c>
      <c r="D101" s="61" t="s">
        <v>455</v>
      </c>
      <c r="E101" s="62">
        <f t="shared" si="9"/>
        <v>4</v>
      </c>
      <c r="F101" s="63"/>
      <c r="G101" s="31">
        <v>19.25</v>
      </c>
      <c r="H101" s="31"/>
      <c r="I101" s="31"/>
      <c r="J101" s="78"/>
      <c r="K101" s="75"/>
      <c r="L101" s="76">
        <f>K101*$G$101</f>
        <v>0</v>
      </c>
      <c r="M101" s="75"/>
      <c r="N101" s="76">
        <f>M101*$G$101</f>
        <v>0</v>
      </c>
      <c r="O101" s="75"/>
      <c r="P101" s="76">
        <f>O101*$G$101</f>
        <v>0</v>
      </c>
      <c r="Q101" s="75">
        <v>4</v>
      </c>
      <c r="R101" s="76">
        <f>Q101*$G$101</f>
        <v>77</v>
      </c>
      <c r="S101" s="75"/>
      <c r="T101" s="76">
        <f>S101*$G$101</f>
        <v>0</v>
      </c>
      <c r="U101" s="75"/>
      <c r="V101" s="76">
        <f>U101*$G$101</f>
        <v>0</v>
      </c>
      <c r="W101" s="75"/>
      <c r="X101" s="76">
        <f>W101*$G$101</f>
        <v>0</v>
      </c>
      <c r="Y101" s="75"/>
      <c r="Z101" s="76">
        <f>Y101*$G$101</f>
        <v>0</v>
      </c>
      <c r="AA101" s="75"/>
      <c r="AB101" s="76">
        <f>AA101*$G$101</f>
        <v>0</v>
      </c>
      <c r="AC101" s="75"/>
      <c r="AD101" s="76">
        <f>AC101*$G$101</f>
        <v>0</v>
      </c>
      <c r="AE101" s="75"/>
      <c r="AF101" s="76">
        <f>AE101*$G$101</f>
        <v>0</v>
      </c>
      <c r="AG101" s="75"/>
      <c r="AH101" s="76">
        <f>AG101*$G$101</f>
        <v>0</v>
      </c>
      <c r="AI101" s="73"/>
      <c r="AJ101" s="64">
        <f t="shared" si="10"/>
        <v>4</v>
      </c>
      <c r="AK101" s="121">
        <f t="shared" si="11"/>
        <v>77</v>
      </c>
      <c r="AL101" s="68">
        <f t="shared" si="19"/>
        <v>1.2488688411019409E-2</v>
      </c>
      <c r="AM101" s="107"/>
      <c r="AN101" s="117"/>
      <c r="AO101" s="123"/>
      <c r="AP101" s="73"/>
    </row>
    <row r="102" spans="1:42" hidden="1">
      <c r="A102" s="60">
        <v>39417</v>
      </c>
      <c r="B102" s="61" t="s">
        <v>6</v>
      </c>
      <c r="C102" s="65" t="s">
        <v>166</v>
      </c>
      <c r="D102" s="61" t="s">
        <v>167</v>
      </c>
      <c r="E102" s="62">
        <f t="shared" si="9"/>
        <v>0</v>
      </c>
      <c r="F102" s="63"/>
      <c r="G102" s="31">
        <v>26.04</v>
      </c>
      <c r="H102" s="31"/>
      <c r="I102" s="31"/>
      <c r="J102" s="78"/>
      <c r="K102" s="75"/>
      <c r="L102" s="76">
        <f>K102*$G$102</f>
        <v>0</v>
      </c>
      <c r="M102" s="75"/>
      <c r="N102" s="76">
        <f>M102*$G$102</f>
        <v>0</v>
      </c>
      <c r="O102" s="75"/>
      <c r="P102" s="76">
        <f>O102*$G$102</f>
        <v>0</v>
      </c>
      <c r="Q102" s="75"/>
      <c r="R102" s="76">
        <f>Q102*$G$102</f>
        <v>0</v>
      </c>
      <c r="S102" s="75"/>
      <c r="T102" s="76">
        <f>S102*$G$102</f>
        <v>0</v>
      </c>
      <c r="U102" s="75"/>
      <c r="V102" s="76">
        <f>U102*$G$102</f>
        <v>0</v>
      </c>
      <c r="W102" s="75"/>
      <c r="X102" s="76">
        <f>W102*$G$102</f>
        <v>0</v>
      </c>
      <c r="Y102" s="75"/>
      <c r="Z102" s="76">
        <f>Y102*$G$102</f>
        <v>0</v>
      </c>
      <c r="AA102" s="75"/>
      <c r="AB102" s="76">
        <f>AA102*$G$102</f>
        <v>0</v>
      </c>
      <c r="AC102" s="75"/>
      <c r="AD102" s="76">
        <f>AC102*$G$102</f>
        <v>0</v>
      </c>
      <c r="AE102" s="75"/>
      <c r="AF102" s="76">
        <f>AE102*$G$102</f>
        <v>0</v>
      </c>
      <c r="AG102" s="75"/>
      <c r="AH102" s="76">
        <f>AG102*$G$102</f>
        <v>0</v>
      </c>
      <c r="AI102" s="73"/>
      <c r="AJ102" s="64">
        <f t="shared" si="10"/>
        <v>0</v>
      </c>
      <c r="AK102" s="121">
        <f t="shared" si="11"/>
        <v>0</v>
      </c>
      <c r="AL102" s="68">
        <f t="shared" si="19"/>
        <v>0</v>
      </c>
      <c r="AM102" s="107"/>
      <c r="AN102" s="117"/>
      <c r="AO102" s="123"/>
      <c r="AP102" s="73"/>
    </row>
    <row r="103" spans="1:42" ht="12.75" thickBot="1">
      <c r="A103" s="60">
        <v>39417</v>
      </c>
      <c r="B103" s="61" t="s">
        <v>6</v>
      </c>
      <c r="C103" s="65">
        <v>1675</v>
      </c>
      <c r="D103" s="61" t="s">
        <v>456</v>
      </c>
      <c r="E103" s="62">
        <f t="shared" si="9"/>
        <v>6</v>
      </c>
      <c r="F103" s="63"/>
      <c r="G103" s="31">
        <v>38.49</v>
      </c>
      <c r="H103" s="31"/>
      <c r="I103" s="31"/>
      <c r="J103" s="78"/>
      <c r="K103" s="75"/>
      <c r="L103" s="76">
        <f>K103*$G$103</f>
        <v>0</v>
      </c>
      <c r="M103" s="75"/>
      <c r="N103" s="76">
        <f>M103*$G$103</f>
        <v>0</v>
      </c>
      <c r="O103" s="75">
        <v>4</v>
      </c>
      <c r="P103" s="76">
        <f>O103*$G$103</f>
        <v>153.96</v>
      </c>
      <c r="Q103" s="75">
        <v>2</v>
      </c>
      <c r="R103" s="76">
        <f>Q103*$G$103</f>
        <v>76.98</v>
      </c>
      <c r="S103" s="75"/>
      <c r="T103" s="76">
        <f>S103*$G$103</f>
        <v>0</v>
      </c>
      <c r="U103" s="75"/>
      <c r="V103" s="76">
        <f>U103*$G$103</f>
        <v>0</v>
      </c>
      <c r="W103" s="75"/>
      <c r="X103" s="76">
        <f>W103*$G$103</f>
        <v>0</v>
      </c>
      <c r="Y103" s="75"/>
      <c r="Z103" s="76">
        <f>Y103*$G$103</f>
        <v>0</v>
      </c>
      <c r="AA103" s="75"/>
      <c r="AB103" s="76">
        <f>AA103*$G$103</f>
        <v>0</v>
      </c>
      <c r="AC103" s="75"/>
      <c r="AD103" s="76">
        <f>AC103*$G$103</f>
        <v>0</v>
      </c>
      <c r="AE103" s="75"/>
      <c r="AF103" s="76">
        <f>AE103*$G$103</f>
        <v>0</v>
      </c>
      <c r="AG103" s="75"/>
      <c r="AH103" s="76">
        <f>AG103*$G$103</f>
        <v>0</v>
      </c>
      <c r="AI103" s="73"/>
      <c r="AJ103" s="64">
        <f t="shared" si="10"/>
        <v>6</v>
      </c>
      <c r="AK103" s="121">
        <f t="shared" si="11"/>
        <v>230.94</v>
      </c>
      <c r="AL103" s="68">
        <f t="shared" si="19"/>
        <v>3.745633378754315E-2</v>
      </c>
      <c r="AM103" s="107"/>
      <c r="AN103" s="118"/>
      <c r="AO103" s="124"/>
      <c r="AP103" s="73"/>
    </row>
    <row r="104" spans="1:42" hidden="1">
      <c r="A104" s="60">
        <v>39417</v>
      </c>
      <c r="B104" s="61" t="s">
        <v>6</v>
      </c>
      <c r="C104" s="66" t="s">
        <v>22</v>
      </c>
      <c r="D104" s="61" t="s">
        <v>23</v>
      </c>
      <c r="E104" s="62">
        <f t="shared" si="9"/>
        <v>0</v>
      </c>
      <c r="F104" s="63"/>
      <c r="G104" s="31">
        <v>234.37</v>
      </c>
      <c r="H104" s="31"/>
      <c r="I104" s="31"/>
      <c r="J104" s="78"/>
      <c r="K104" s="75"/>
      <c r="L104" s="76">
        <f>K104*$G$104</f>
        <v>0</v>
      </c>
      <c r="M104" s="75"/>
      <c r="N104" s="76">
        <f>M104*$G$104</f>
        <v>0</v>
      </c>
      <c r="O104" s="75"/>
      <c r="P104" s="76">
        <f>O104*$G$104</f>
        <v>0</v>
      </c>
      <c r="Q104" s="75"/>
      <c r="R104" s="76">
        <f>Q104*$G$104</f>
        <v>0</v>
      </c>
      <c r="S104" s="75"/>
      <c r="T104" s="76">
        <f>S104*$G$104</f>
        <v>0</v>
      </c>
      <c r="U104" s="75"/>
      <c r="V104" s="76">
        <f>U104*$G$104</f>
        <v>0</v>
      </c>
      <c r="W104" s="75"/>
      <c r="X104" s="76">
        <f>W104*$G$104</f>
        <v>0</v>
      </c>
      <c r="Y104" s="75"/>
      <c r="Z104" s="76">
        <f>Y104*$G$104</f>
        <v>0</v>
      </c>
      <c r="AA104" s="75"/>
      <c r="AB104" s="76">
        <f>AA104*$G$104</f>
        <v>0</v>
      </c>
      <c r="AC104" s="75"/>
      <c r="AD104" s="76">
        <f>AC104*$G$104</f>
        <v>0</v>
      </c>
      <c r="AE104" s="75"/>
      <c r="AF104" s="76">
        <f>AE104*$G$104</f>
        <v>0</v>
      </c>
      <c r="AG104" s="75"/>
      <c r="AH104" s="76">
        <f>AG104*$G$104</f>
        <v>0</v>
      </c>
      <c r="AI104" s="73"/>
      <c r="AJ104" s="64">
        <f t="shared" si="10"/>
        <v>0</v>
      </c>
      <c r="AK104" s="121">
        <f t="shared" si="11"/>
        <v>0</v>
      </c>
      <c r="AL104" s="68">
        <f t="shared" si="19"/>
        <v>0</v>
      </c>
      <c r="AN104" s="115"/>
      <c r="AO104" s="125"/>
    </row>
    <row r="105" spans="1:42" hidden="1">
      <c r="A105" s="60">
        <v>39417</v>
      </c>
      <c r="B105" s="61" t="s">
        <v>6</v>
      </c>
      <c r="C105" s="66" t="s">
        <v>157</v>
      </c>
      <c r="D105" s="61" t="s">
        <v>158</v>
      </c>
      <c r="E105" s="62">
        <f t="shared" si="9"/>
        <v>0</v>
      </c>
      <c r="F105" s="63"/>
      <c r="G105" s="31">
        <v>360.05</v>
      </c>
      <c r="H105" s="31"/>
      <c r="I105" s="31"/>
      <c r="J105" s="78"/>
      <c r="K105" s="75"/>
      <c r="L105" s="76">
        <f>K105*$G$105</f>
        <v>0</v>
      </c>
      <c r="M105" s="75"/>
      <c r="N105" s="76">
        <f>M105*$G$105</f>
        <v>0</v>
      </c>
      <c r="O105" s="75"/>
      <c r="P105" s="76">
        <f>O105*$G$105</f>
        <v>0</v>
      </c>
      <c r="Q105" s="75"/>
      <c r="R105" s="76">
        <f>Q105*$G$105</f>
        <v>0</v>
      </c>
      <c r="S105" s="75"/>
      <c r="T105" s="76">
        <f>S105*$G$105</f>
        <v>0</v>
      </c>
      <c r="U105" s="75"/>
      <c r="V105" s="76">
        <f>U105*$G$105</f>
        <v>0</v>
      </c>
      <c r="W105" s="75"/>
      <c r="X105" s="76">
        <f>W105*$G$105</f>
        <v>0</v>
      </c>
      <c r="Y105" s="75"/>
      <c r="Z105" s="76">
        <f>Y105*$G$105</f>
        <v>0</v>
      </c>
      <c r="AA105" s="75"/>
      <c r="AB105" s="76">
        <f>AA105*$G$105</f>
        <v>0</v>
      </c>
      <c r="AC105" s="75"/>
      <c r="AD105" s="76">
        <f>AC105*$G$105</f>
        <v>0</v>
      </c>
      <c r="AE105" s="75"/>
      <c r="AF105" s="76">
        <f>AE105*$G$105</f>
        <v>0</v>
      </c>
      <c r="AG105" s="75"/>
      <c r="AH105" s="76">
        <f>AG105*$G$105</f>
        <v>0</v>
      </c>
      <c r="AI105" s="73"/>
      <c r="AJ105" s="64">
        <f t="shared" si="10"/>
        <v>0</v>
      </c>
      <c r="AK105" s="121">
        <f t="shared" si="11"/>
        <v>0</v>
      </c>
      <c r="AL105" s="68">
        <f t="shared" si="19"/>
        <v>0</v>
      </c>
      <c r="AO105" s="121"/>
    </row>
    <row r="106" spans="1:42" hidden="1">
      <c r="A106" s="60">
        <v>39417</v>
      </c>
      <c r="B106" s="61" t="s">
        <v>6</v>
      </c>
      <c r="C106" s="65" t="s">
        <v>25</v>
      </c>
      <c r="D106" s="61" t="s">
        <v>26</v>
      </c>
      <c r="E106" s="62">
        <f t="shared" si="9"/>
        <v>0</v>
      </c>
      <c r="F106" s="63"/>
      <c r="G106" s="31">
        <v>30.57</v>
      </c>
      <c r="H106" s="31"/>
      <c r="I106" s="31"/>
      <c r="J106" s="78"/>
      <c r="K106" s="75"/>
      <c r="L106" s="76">
        <f>K106*$G$106</f>
        <v>0</v>
      </c>
      <c r="M106" s="75"/>
      <c r="N106" s="76">
        <f>M106*$G$106</f>
        <v>0</v>
      </c>
      <c r="O106" s="75"/>
      <c r="P106" s="76">
        <f>O106*$G$106</f>
        <v>0</v>
      </c>
      <c r="Q106" s="75"/>
      <c r="R106" s="76">
        <f>Q106*$G$106</f>
        <v>0</v>
      </c>
      <c r="S106" s="75"/>
      <c r="T106" s="76">
        <f>S106*$G$106</f>
        <v>0</v>
      </c>
      <c r="U106" s="75"/>
      <c r="V106" s="76">
        <f>U106*$G$106</f>
        <v>0</v>
      </c>
      <c r="W106" s="75"/>
      <c r="X106" s="76">
        <f>W106*$G$106</f>
        <v>0</v>
      </c>
      <c r="Y106" s="75"/>
      <c r="Z106" s="76">
        <f>Y106*$G$106</f>
        <v>0</v>
      </c>
      <c r="AA106" s="75"/>
      <c r="AB106" s="76">
        <f>AA106*$G$106</f>
        <v>0</v>
      </c>
      <c r="AC106" s="75"/>
      <c r="AD106" s="76">
        <f>AC106*$G$106</f>
        <v>0</v>
      </c>
      <c r="AE106" s="75"/>
      <c r="AF106" s="76">
        <f>AE106*$G$106</f>
        <v>0</v>
      </c>
      <c r="AG106" s="75"/>
      <c r="AH106" s="76">
        <f>AG106*$G$106</f>
        <v>0</v>
      </c>
      <c r="AI106" s="73"/>
      <c r="AJ106" s="64">
        <f t="shared" si="10"/>
        <v>0</v>
      </c>
      <c r="AK106" s="121">
        <f t="shared" si="11"/>
        <v>0</v>
      </c>
      <c r="AL106" s="68">
        <f t="shared" si="19"/>
        <v>0</v>
      </c>
      <c r="AO106" s="121"/>
    </row>
    <row r="107" spans="1:42" hidden="1">
      <c r="A107" s="60">
        <v>39417</v>
      </c>
      <c r="B107" s="61" t="s">
        <v>6</v>
      </c>
      <c r="C107" s="66" t="s">
        <v>81</v>
      </c>
      <c r="D107" s="61" t="s">
        <v>82</v>
      </c>
      <c r="E107" s="62">
        <f t="shared" si="9"/>
        <v>0</v>
      </c>
      <c r="F107" s="63"/>
      <c r="G107" s="31">
        <v>360.06</v>
      </c>
      <c r="H107" s="31"/>
      <c r="I107" s="31"/>
      <c r="J107" s="78"/>
      <c r="K107" s="75"/>
      <c r="L107" s="76">
        <f>K107*$G$107</f>
        <v>0</v>
      </c>
      <c r="M107" s="75"/>
      <c r="N107" s="76">
        <f>M107*$G$107</f>
        <v>0</v>
      </c>
      <c r="O107" s="75"/>
      <c r="P107" s="76">
        <f>O107*$G$107</f>
        <v>0</v>
      </c>
      <c r="Q107" s="75"/>
      <c r="R107" s="76">
        <f>Q107*$G$107</f>
        <v>0</v>
      </c>
      <c r="S107" s="75"/>
      <c r="T107" s="76">
        <f>S107*$G$107</f>
        <v>0</v>
      </c>
      <c r="U107" s="75"/>
      <c r="V107" s="76">
        <f>U107*$G$107</f>
        <v>0</v>
      </c>
      <c r="W107" s="75"/>
      <c r="X107" s="76">
        <f>W107*$G$107</f>
        <v>0</v>
      </c>
      <c r="Y107" s="75"/>
      <c r="Z107" s="76">
        <f>Y107*$G$107</f>
        <v>0</v>
      </c>
      <c r="AA107" s="75"/>
      <c r="AB107" s="76">
        <f>AA107*$G$107</f>
        <v>0</v>
      </c>
      <c r="AC107" s="75"/>
      <c r="AD107" s="76">
        <f>AC107*$G$107</f>
        <v>0</v>
      </c>
      <c r="AE107" s="75"/>
      <c r="AF107" s="76">
        <f>AE107*$G$107</f>
        <v>0</v>
      </c>
      <c r="AG107" s="75"/>
      <c r="AH107" s="76">
        <f>AG107*$G$107</f>
        <v>0</v>
      </c>
      <c r="AI107" s="73"/>
      <c r="AJ107" s="64">
        <f t="shared" si="10"/>
        <v>0</v>
      </c>
      <c r="AK107" s="121">
        <f t="shared" si="11"/>
        <v>0</v>
      </c>
      <c r="AL107" s="68">
        <f t="shared" si="19"/>
        <v>0</v>
      </c>
      <c r="AO107" s="121"/>
    </row>
    <row r="108" spans="1:42" hidden="1">
      <c r="A108" s="60">
        <v>39417</v>
      </c>
      <c r="B108" s="61" t="s">
        <v>6</v>
      </c>
      <c r="C108" s="66" t="s">
        <v>63</v>
      </c>
      <c r="D108" s="61" t="s">
        <v>64</v>
      </c>
      <c r="E108" s="62">
        <f t="shared" si="9"/>
        <v>0</v>
      </c>
      <c r="F108" s="63"/>
      <c r="G108" s="31">
        <v>743.88</v>
      </c>
      <c r="H108" s="31"/>
      <c r="I108" s="31"/>
      <c r="J108" s="78"/>
      <c r="K108" s="75"/>
      <c r="L108" s="76">
        <f>K108*$G$108</f>
        <v>0</v>
      </c>
      <c r="M108" s="75"/>
      <c r="N108" s="76">
        <f>M108*$G$108</f>
        <v>0</v>
      </c>
      <c r="O108" s="75"/>
      <c r="P108" s="76">
        <f>O108*$G$108</f>
        <v>0</v>
      </c>
      <c r="Q108" s="75"/>
      <c r="R108" s="76">
        <f>Q108*$G$108</f>
        <v>0</v>
      </c>
      <c r="S108" s="75"/>
      <c r="T108" s="76">
        <f>S108*$G$108</f>
        <v>0</v>
      </c>
      <c r="U108" s="75"/>
      <c r="V108" s="76">
        <f>U108*$G$108</f>
        <v>0</v>
      </c>
      <c r="W108" s="75"/>
      <c r="X108" s="76">
        <f>W108*$G$108</f>
        <v>0</v>
      </c>
      <c r="Y108" s="75"/>
      <c r="Z108" s="76">
        <f>Y108*$G$108</f>
        <v>0</v>
      </c>
      <c r="AA108" s="75"/>
      <c r="AB108" s="76">
        <f>AA108*$G$108</f>
        <v>0</v>
      </c>
      <c r="AC108" s="75"/>
      <c r="AD108" s="76">
        <f>AC108*$G$108</f>
        <v>0</v>
      </c>
      <c r="AE108" s="75"/>
      <c r="AF108" s="76">
        <f>AE108*$G$108</f>
        <v>0</v>
      </c>
      <c r="AG108" s="75"/>
      <c r="AH108" s="76">
        <f>AG108*$G$108</f>
        <v>0</v>
      </c>
      <c r="AI108" s="73"/>
      <c r="AJ108" s="64">
        <f t="shared" si="10"/>
        <v>0</v>
      </c>
      <c r="AK108" s="121">
        <f t="shared" si="11"/>
        <v>0</v>
      </c>
      <c r="AL108" s="68">
        <f t="shared" si="19"/>
        <v>0</v>
      </c>
      <c r="AN108" s="110"/>
      <c r="AO108" s="126"/>
    </row>
    <row r="109" spans="1:42">
      <c r="A109" s="60"/>
      <c r="B109" s="61"/>
      <c r="C109" s="95"/>
      <c r="D109" s="96" t="s">
        <v>483</v>
      </c>
      <c r="E109" s="98"/>
      <c r="F109" s="99"/>
      <c r="G109" s="99"/>
      <c r="H109" s="99"/>
      <c r="I109" s="99"/>
      <c r="J109" s="100"/>
      <c r="K109" s="101"/>
      <c r="L109" s="102"/>
      <c r="M109" s="101"/>
      <c r="N109" s="102"/>
      <c r="O109" s="101"/>
      <c r="P109" s="102"/>
      <c r="Q109" s="101"/>
      <c r="R109" s="102"/>
      <c r="S109" s="101"/>
      <c r="T109" s="102"/>
      <c r="U109" s="101"/>
      <c r="V109" s="102"/>
      <c r="W109" s="101"/>
      <c r="X109" s="102"/>
      <c r="Y109" s="101"/>
      <c r="Z109" s="102"/>
      <c r="AA109" s="101"/>
      <c r="AB109" s="102"/>
      <c r="AC109" s="101"/>
      <c r="AD109" s="102"/>
      <c r="AE109" s="101"/>
      <c r="AF109" s="102"/>
      <c r="AG109" s="101"/>
      <c r="AH109" s="102"/>
      <c r="AI109" s="103"/>
      <c r="AJ109" s="104"/>
      <c r="AK109" s="120"/>
      <c r="AL109" s="105"/>
      <c r="AM109" s="106">
        <f>SUM(AL110:AL150)</f>
        <v>10.073689100492322</v>
      </c>
      <c r="AN109" s="111">
        <f>SUM(AM109:AM152)</f>
        <v>10.073689100492322</v>
      </c>
      <c r="AO109" s="127">
        <f>SUM(AK110:AK150)</f>
        <v>62110.12999999999</v>
      </c>
      <c r="AP109" s="73"/>
    </row>
    <row r="110" spans="1:42">
      <c r="A110" s="60">
        <v>39417</v>
      </c>
      <c r="B110" s="61" t="s">
        <v>6</v>
      </c>
      <c r="C110" s="65">
        <v>1648</v>
      </c>
      <c r="D110" s="61" t="s">
        <v>449</v>
      </c>
      <c r="E110" s="62">
        <f>SUM(K110,M110,O110,Q110,S110,U110,W110,Y110,AA110,AC110,AE110,AG110)</f>
        <v>107</v>
      </c>
      <c r="F110" s="63"/>
      <c r="G110" s="31">
        <v>181.16</v>
      </c>
      <c r="H110" s="31"/>
      <c r="I110" s="31"/>
      <c r="J110" s="78"/>
      <c r="K110" s="75">
        <v>12</v>
      </c>
      <c r="L110" s="76">
        <f>K110*$G$110</f>
        <v>2173.92</v>
      </c>
      <c r="M110" s="75">
        <v>11</v>
      </c>
      <c r="N110" s="76">
        <f>M110*$G$110</f>
        <v>1992.76</v>
      </c>
      <c r="O110" s="75">
        <v>10</v>
      </c>
      <c r="P110" s="76">
        <f>O110*$G$110</f>
        <v>1811.6</v>
      </c>
      <c r="Q110" s="75">
        <v>11</v>
      </c>
      <c r="R110" s="76">
        <f>Q110*$G$110</f>
        <v>1992.76</v>
      </c>
      <c r="S110" s="75">
        <v>5</v>
      </c>
      <c r="T110" s="76">
        <f>S110*$G$110</f>
        <v>905.8</v>
      </c>
      <c r="U110" s="75">
        <v>16</v>
      </c>
      <c r="V110" s="76">
        <f>U110*$G$110</f>
        <v>2898.56</v>
      </c>
      <c r="W110" s="75">
        <v>10</v>
      </c>
      <c r="X110" s="76">
        <f>W110*$G$110</f>
        <v>1811.6</v>
      </c>
      <c r="Y110" s="75">
        <v>4</v>
      </c>
      <c r="Z110" s="76">
        <f>Y110*$G$110</f>
        <v>724.64</v>
      </c>
      <c r="AA110" s="75">
        <v>5</v>
      </c>
      <c r="AB110" s="76">
        <f>AA110*$G$110</f>
        <v>905.8</v>
      </c>
      <c r="AC110" s="75">
        <v>10</v>
      </c>
      <c r="AD110" s="76">
        <f>AC110*$G$110</f>
        <v>1811.6</v>
      </c>
      <c r="AE110" s="75">
        <v>5</v>
      </c>
      <c r="AF110" s="76">
        <f>AE110*$G$110</f>
        <v>905.8</v>
      </c>
      <c r="AG110" s="75">
        <v>8</v>
      </c>
      <c r="AH110" s="76">
        <f>AG110*$G$110</f>
        <v>1449.28</v>
      </c>
      <c r="AI110" s="73"/>
      <c r="AJ110" s="64">
        <f>SUM(K110,M110,O110,Q110,S110,U110,W110,Y110,AA110,AC110,AE110,AG110)</f>
        <v>107</v>
      </c>
      <c r="AK110" s="121">
        <f>SUM(L110,N110,P110,R110,T110,V110,X110,Z110,AB110,AD110,AF110,AH110)</f>
        <v>19384.119999999995</v>
      </c>
      <c r="AL110" s="68">
        <f t="shared" ref="AL110:AL152" si="20">(AK110/$AK$155)*100</f>
        <v>3.1439251272962272</v>
      </c>
      <c r="AM110" s="107"/>
      <c r="AN110" s="112"/>
      <c r="AO110" s="128"/>
      <c r="AP110" s="73"/>
    </row>
    <row r="111" spans="1:42">
      <c r="A111" s="60">
        <v>39417</v>
      </c>
      <c r="B111" s="61" t="s">
        <v>6</v>
      </c>
      <c r="C111" s="65">
        <v>1650</v>
      </c>
      <c r="D111" s="61" t="s">
        <v>450</v>
      </c>
      <c r="E111" s="62">
        <f>SUM(K111,M111,O111,Q111,S111,U111,W111,Y111,AA111,AC111,AE111,AG111)</f>
        <v>21</v>
      </c>
      <c r="F111" s="63"/>
      <c r="G111" s="31">
        <v>480.07</v>
      </c>
      <c r="H111" s="31"/>
      <c r="I111" s="31"/>
      <c r="J111" s="78"/>
      <c r="K111" s="75">
        <v>1</v>
      </c>
      <c r="L111" s="76">
        <f>K111*$G$111</f>
        <v>480.07</v>
      </c>
      <c r="M111" s="75"/>
      <c r="N111" s="76">
        <f>M111*$G$111</f>
        <v>0</v>
      </c>
      <c r="O111" s="75">
        <v>1</v>
      </c>
      <c r="P111" s="76">
        <f>O111*$G$111</f>
        <v>480.07</v>
      </c>
      <c r="Q111" s="75">
        <v>1</v>
      </c>
      <c r="R111" s="76">
        <f>Q111*$G$111</f>
        <v>480.07</v>
      </c>
      <c r="S111" s="75">
        <v>1</v>
      </c>
      <c r="T111" s="76">
        <f>S111*$G$111</f>
        <v>480.07</v>
      </c>
      <c r="U111" s="75"/>
      <c r="V111" s="76">
        <f>U111*$G$111</f>
        <v>0</v>
      </c>
      <c r="W111" s="75">
        <v>5</v>
      </c>
      <c r="X111" s="76">
        <f>W111*$G$111</f>
        <v>2400.35</v>
      </c>
      <c r="Y111" s="75">
        <v>3</v>
      </c>
      <c r="Z111" s="76">
        <f>Y111*$G$111</f>
        <v>1440.21</v>
      </c>
      <c r="AA111" s="75">
        <v>1</v>
      </c>
      <c r="AB111" s="76">
        <f>AA111*$G$111</f>
        <v>480.07</v>
      </c>
      <c r="AC111" s="75">
        <v>5</v>
      </c>
      <c r="AD111" s="76">
        <f>AC111*$G$111</f>
        <v>2400.35</v>
      </c>
      <c r="AE111" s="75"/>
      <c r="AF111" s="76">
        <f>AE111*$G$111</f>
        <v>0</v>
      </c>
      <c r="AG111" s="75">
        <v>3</v>
      </c>
      <c r="AH111" s="76">
        <f>AG111*$G$111</f>
        <v>1440.21</v>
      </c>
      <c r="AI111" s="73"/>
      <c r="AJ111" s="64">
        <f>SUM(K111,M111,O111,Q111,S111,U111,W111,Y111,AA111,AC111,AE111,AG111)</f>
        <v>21</v>
      </c>
      <c r="AK111" s="121">
        <f>SUM(L111,N111,P111,R111,T111,V111,X111,Z111,AB111,AD111,AF111,AH111)</f>
        <v>10081.470000000001</v>
      </c>
      <c r="AL111" s="68">
        <f t="shared" si="20"/>
        <v>1.6351212669485697</v>
      </c>
      <c r="AM111" s="107"/>
      <c r="AN111" s="112"/>
      <c r="AO111" s="128"/>
      <c r="AP111" s="73"/>
    </row>
    <row r="112" spans="1:42">
      <c r="A112" s="60">
        <v>39417</v>
      </c>
      <c r="B112" s="61" t="s">
        <v>6</v>
      </c>
      <c r="C112" s="65">
        <v>1682</v>
      </c>
      <c r="D112" s="61" t="s">
        <v>458</v>
      </c>
      <c r="E112" s="62">
        <f t="shared" si="9"/>
        <v>10</v>
      </c>
      <c r="F112" s="63"/>
      <c r="G112" s="31">
        <v>60.01</v>
      </c>
      <c r="H112" s="31"/>
      <c r="I112" s="31"/>
      <c r="J112" s="78"/>
      <c r="K112" s="75">
        <v>1</v>
      </c>
      <c r="L112" s="76">
        <f>K112*$G$112</f>
        <v>60.01</v>
      </c>
      <c r="M112" s="75">
        <v>1</v>
      </c>
      <c r="N112" s="76">
        <f>M112*$G$112</f>
        <v>60.01</v>
      </c>
      <c r="O112" s="75">
        <v>1</v>
      </c>
      <c r="P112" s="76">
        <f>O112*$G$112</f>
        <v>60.01</v>
      </c>
      <c r="Q112" s="75"/>
      <c r="R112" s="76">
        <f>Q112*$G$112</f>
        <v>0</v>
      </c>
      <c r="S112" s="75"/>
      <c r="T112" s="76">
        <f>S112*$G$112</f>
        <v>0</v>
      </c>
      <c r="U112" s="75"/>
      <c r="V112" s="76">
        <f>U112*$G$112</f>
        <v>0</v>
      </c>
      <c r="W112" s="75">
        <v>3</v>
      </c>
      <c r="X112" s="76">
        <f>W112*$G$112</f>
        <v>180.03</v>
      </c>
      <c r="Y112" s="75">
        <v>2</v>
      </c>
      <c r="Z112" s="76">
        <f>Y112*$G$112</f>
        <v>120.02</v>
      </c>
      <c r="AA112" s="75"/>
      <c r="AB112" s="76">
        <f>AA112*$G$112</f>
        <v>0</v>
      </c>
      <c r="AC112" s="75">
        <v>1</v>
      </c>
      <c r="AD112" s="76">
        <f>AC112*$G$112</f>
        <v>60.01</v>
      </c>
      <c r="AE112" s="75">
        <v>1</v>
      </c>
      <c r="AF112" s="76">
        <f>AE112*$G$112</f>
        <v>60.01</v>
      </c>
      <c r="AG112" s="75"/>
      <c r="AH112" s="76">
        <f>AG112*$G$112</f>
        <v>0</v>
      </c>
      <c r="AI112" s="73"/>
      <c r="AJ112" s="64">
        <f t="shared" si="10"/>
        <v>10</v>
      </c>
      <c r="AK112" s="121">
        <f t="shared" si="11"/>
        <v>600.1</v>
      </c>
      <c r="AL112" s="68">
        <f t="shared" si="20"/>
        <v>9.7330674226659072E-2</v>
      </c>
      <c r="AM112" s="107"/>
      <c r="AN112" s="112"/>
      <c r="AO112" s="128"/>
      <c r="AP112" s="73"/>
    </row>
    <row r="113" spans="1:42" hidden="1">
      <c r="A113" s="60">
        <v>39630</v>
      </c>
      <c r="B113" s="61" t="s">
        <v>6</v>
      </c>
      <c r="C113" s="66" t="s">
        <v>148</v>
      </c>
      <c r="D113" s="61" t="s">
        <v>149</v>
      </c>
      <c r="E113" s="62">
        <f t="shared" si="9"/>
        <v>0</v>
      </c>
      <c r="F113" s="63"/>
      <c r="G113" s="31">
        <v>16.989999999999998</v>
      </c>
      <c r="H113" s="31"/>
      <c r="I113" s="31"/>
      <c r="J113" s="78"/>
      <c r="K113" s="75"/>
      <c r="L113" s="76">
        <f>K113*$G$113</f>
        <v>0</v>
      </c>
      <c r="M113" s="75"/>
      <c r="N113" s="76">
        <f>M113*$G$113</f>
        <v>0</v>
      </c>
      <c r="O113" s="75"/>
      <c r="P113" s="76">
        <f>O113*$G$113</f>
        <v>0</v>
      </c>
      <c r="Q113" s="75"/>
      <c r="R113" s="76">
        <f>Q113*$G$113</f>
        <v>0</v>
      </c>
      <c r="S113" s="75"/>
      <c r="T113" s="76">
        <f>S113*$G$113</f>
        <v>0</v>
      </c>
      <c r="U113" s="75"/>
      <c r="V113" s="76">
        <f>U113*$G$113</f>
        <v>0</v>
      </c>
      <c r="W113" s="75"/>
      <c r="X113" s="76">
        <f>W113*$G$113</f>
        <v>0</v>
      </c>
      <c r="Y113" s="75"/>
      <c r="Z113" s="76">
        <f>Y113*$G$113</f>
        <v>0</v>
      </c>
      <c r="AA113" s="75"/>
      <c r="AB113" s="76">
        <f>AA113*$G$113</f>
        <v>0</v>
      </c>
      <c r="AC113" s="75"/>
      <c r="AD113" s="76">
        <f>AC113*$G$113</f>
        <v>0</v>
      </c>
      <c r="AE113" s="75"/>
      <c r="AF113" s="76">
        <f>AE113*$G$113</f>
        <v>0</v>
      </c>
      <c r="AG113" s="75"/>
      <c r="AH113" s="76">
        <f>AG113*$G$113</f>
        <v>0</v>
      </c>
      <c r="AI113" s="73"/>
      <c r="AJ113" s="64">
        <f t="shared" si="10"/>
        <v>0</v>
      </c>
      <c r="AK113" s="121">
        <f t="shared" si="11"/>
        <v>0</v>
      </c>
      <c r="AL113" s="68">
        <f t="shared" si="20"/>
        <v>0</v>
      </c>
      <c r="AM113" s="107"/>
      <c r="AN113" s="112"/>
      <c r="AO113" s="128"/>
      <c r="AP113" s="73"/>
    </row>
    <row r="114" spans="1:42" hidden="1">
      <c r="A114" s="60">
        <v>39630</v>
      </c>
      <c r="B114" s="61" t="s">
        <v>6</v>
      </c>
      <c r="C114" s="66" t="s">
        <v>214</v>
      </c>
      <c r="D114" s="61" t="s">
        <v>215</v>
      </c>
      <c r="E114" s="62">
        <f t="shared" si="9"/>
        <v>0</v>
      </c>
      <c r="F114" s="63"/>
      <c r="G114" s="31">
        <v>225.12</v>
      </c>
      <c r="H114" s="31"/>
      <c r="I114" s="31"/>
      <c r="J114" s="78">
        <f>H114*2</f>
        <v>0</v>
      </c>
      <c r="K114" s="75"/>
      <c r="L114" s="76">
        <f>K114*$G$114</f>
        <v>0</v>
      </c>
      <c r="M114" s="75"/>
      <c r="N114" s="76">
        <f>M114*$G$114</f>
        <v>0</v>
      </c>
      <c r="O114" s="75"/>
      <c r="P114" s="76">
        <f>O114*$G$114</f>
        <v>0</v>
      </c>
      <c r="Q114" s="75"/>
      <c r="R114" s="76">
        <f>Q114*$G$114</f>
        <v>0</v>
      </c>
      <c r="S114" s="75"/>
      <c r="T114" s="76">
        <f>S114*$G$114</f>
        <v>0</v>
      </c>
      <c r="U114" s="75"/>
      <c r="V114" s="76">
        <f>U114*$G$114</f>
        <v>0</v>
      </c>
      <c r="W114" s="75"/>
      <c r="X114" s="76">
        <f>W114*$G$114</f>
        <v>0</v>
      </c>
      <c r="Y114" s="75"/>
      <c r="Z114" s="76">
        <f>Y114*$G$114</f>
        <v>0</v>
      </c>
      <c r="AA114" s="75"/>
      <c r="AB114" s="76">
        <f>AA114*$G$114</f>
        <v>0</v>
      </c>
      <c r="AC114" s="75"/>
      <c r="AD114" s="76">
        <f>AC114*$G$114</f>
        <v>0</v>
      </c>
      <c r="AE114" s="75"/>
      <c r="AF114" s="76">
        <f>AE114*$G$114</f>
        <v>0</v>
      </c>
      <c r="AG114" s="75"/>
      <c r="AH114" s="76">
        <f>AG114*$G$114</f>
        <v>0</v>
      </c>
      <c r="AI114" s="73"/>
      <c r="AJ114" s="64">
        <f t="shared" si="10"/>
        <v>0</v>
      </c>
      <c r="AK114" s="121">
        <f t="shared" si="11"/>
        <v>0</v>
      </c>
      <c r="AL114" s="68">
        <f t="shared" si="20"/>
        <v>0</v>
      </c>
      <c r="AM114" s="107"/>
      <c r="AN114" s="112"/>
      <c r="AO114" s="128"/>
      <c r="AP114" s="73"/>
    </row>
    <row r="115" spans="1:42" hidden="1">
      <c r="A115" s="60">
        <v>39630</v>
      </c>
      <c r="B115" s="61" t="s">
        <v>6</v>
      </c>
      <c r="C115" s="66" t="s">
        <v>151</v>
      </c>
      <c r="D115" s="61" t="s">
        <v>152</v>
      </c>
      <c r="E115" s="62">
        <f t="shared" si="9"/>
        <v>0</v>
      </c>
      <c r="F115" s="63"/>
      <c r="G115" s="31">
        <v>112.56</v>
      </c>
      <c r="H115" s="31"/>
      <c r="I115" s="31"/>
      <c r="J115" s="78">
        <f>H115*2</f>
        <v>0</v>
      </c>
      <c r="K115" s="75"/>
      <c r="L115" s="76">
        <f>K115*$G$115</f>
        <v>0</v>
      </c>
      <c r="M115" s="75"/>
      <c r="N115" s="76">
        <f>M115*$G$115</f>
        <v>0</v>
      </c>
      <c r="O115" s="75"/>
      <c r="P115" s="76">
        <f>O115*$G$115</f>
        <v>0</v>
      </c>
      <c r="Q115" s="75"/>
      <c r="R115" s="76">
        <f>Q115*$G$115</f>
        <v>0</v>
      </c>
      <c r="S115" s="75"/>
      <c r="T115" s="76">
        <f>S115*$G$115</f>
        <v>0</v>
      </c>
      <c r="U115" s="75"/>
      <c r="V115" s="76">
        <f>U115*$G$115</f>
        <v>0</v>
      </c>
      <c r="W115" s="75"/>
      <c r="X115" s="76">
        <f>W115*$G$115</f>
        <v>0</v>
      </c>
      <c r="Y115" s="75"/>
      <c r="Z115" s="76">
        <f>Y115*$G$115</f>
        <v>0</v>
      </c>
      <c r="AA115" s="75"/>
      <c r="AB115" s="76">
        <f>AA115*$G$115</f>
        <v>0</v>
      </c>
      <c r="AC115" s="75"/>
      <c r="AD115" s="76">
        <f>AC115*$G$115</f>
        <v>0</v>
      </c>
      <c r="AE115" s="75"/>
      <c r="AF115" s="76">
        <f>AE115*$G$115</f>
        <v>0</v>
      </c>
      <c r="AG115" s="75"/>
      <c r="AH115" s="76">
        <f>AG115*$G$115</f>
        <v>0</v>
      </c>
      <c r="AI115" s="73"/>
      <c r="AJ115" s="64">
        <f t="shared" si="10"/>
        <v>0</v>
      </c>
      <c r="AK115" s="121">
        <f t="shared" si="11"/>
        <v>0</v>
      </c>
      <c r="AL115" s="68">
        <f t="shared" si="20"/>
        <v>0</v>
      </c>
      <c r="AM115" s="107"/>
      <c r="AN115" s="112"/>
      <c r="AO115" s="128"/>
      <c r="AP115" s="73"/>
    </row>
    <row r="116" spans="1:42" hidden="1">
      <c r="A116" s="60">
        <v>39630</v>
      </c>
      <c r="B116" s="61" t="s">
        <v>6</v>
      </c>
      <c r="C116" s="66" t="s">
        <v>28</v>
      </c>
      <c r="D116" s="61" t="s">
        <v>29</v>
      </c>
      <c r="E116" s="62">
        <f t="shared" si="9"/>
        <v>0</v>
      </c>
      <c r="F116" s="63"/>
      <c r="G116" s="31">
        <v>56.28</v>
      </c>
      <c r="H116" s="31"/>
      <c r="I116" s="31"/>
      <c r="J116" s="78">
        <f>H116*2</f>
        <v>0</v>
      </c>
      <c r="K116" s="75"/>
      <c r="L116" s="76">
        <f>K116*$G$116</f>
        <v>0</v>
      </c>
      <c r="M116" s="75"/>
      <c r="N116" s="76">
        <f>M116*$G$116</f>
        <v>0</v>
      </c>
      <c r="O116" s="75"/>
      <c r="P116" s="76">
        <f>O116*$G$116</f>
        <v>0</v>
      </c>
      <c r="Q116" s="75"/>
      <c r="R116" s="76">
        <f>Q116*$G$116</f>
        <v>0</v>
      </c>
      <c r="S116" s="75"/>
      <c r="T116" s="76">
        <f>S116*$G$116</f>
        <v>0</v>
      </c>
      <c r="U116" s="75"/>
      <c r="V116" s="76">
        <f>U116*$G$116</f>
        <v>0</v>
      </c>
      <c r="W116" s="75"/>
      <c r="X116" s="76">
        <f>W116*$G$116</f>
        <v>0</v>
      </c>
      <c r="Y116" s="75"/>
      <c r="Z116" s="76">
        <f>Y116*$G$116</f>
        <v>0</v>
      </c>
      <c r="AA116" s="75"/>
      <c r="AB116" s="76">
        <f>AA116*$G$116</f>
        <v>0</v>
      </c>
      <c r="AC116" s="75"/>
      <c r="AD116" s="76">
        <f>AC116*$G$116</f>
        <v>0</v>
      </c>
      <c r="AE116" s="75"/>
      <c r="AF116" s="76">
        <f>AE116*$G$116</f>
        <v>0</v>
      </c>
      <c r="AG116" s="75"/>
      <c r="AH116" s="76">
        <f>AG116*$G$116</f>
        <v>0</v>
      </c>
      <c r="AI116" s="73"/>
      <c r="AJ116" s="64">
        <f t="shared" si="10"/>
        <v>0</v>
      </c>
      <c r="AK116" s="121">
        <f t="shared" si="11"/>
        <v>0</v>
      </c>
      <c r="AL116" s="68">
        <f t="shared" si="20"/>
        <v>0</v>
      </c>
      <c r="AM116" s="107"/>
      <c r="AN116" s="112"/>
      <c r="AO116" s="128"/>
      <c r="AP116" s="73"/>
    </row>
    <row r="117" spans="1:42" hidden="1">
      <c r="A117" s="60">
        <v>39722</v>
      </c>
      <c r="B117" s="61" t="s">
        <v>6</v>
      </c>
      <c r="C117" s="66" t="s">
        <v>146</v>
      </c>
      <c r="D117" s="61" t="s">
        <v>147</v>
      </c>
      <c r="E117" s="62">
        <f t="shared" si="9"/>
        <v>0</v>
      </c>
      <c r="F117" s="63"/>
      <c r="G117" s="31">
        <v>60.01</v>
      </c>
      <c r="H117" s="31"/>
      <c r="I117" s="31"/>
      <c r="J117" s="78">
        <f>H117*2</f>
        <v>0</v>
      </c>
      <c r="K117" s="75"/>
      <c r="L117" s="76">
        <f>K117*$G$117</f>
        <v>0</v>
      </c>
      <c r="M117" s="75"/>
      <c r="N117" s="76">
        <f>M117*$G$117</f>
        <v>0</v>
      </c>
      <c r="O117" s="75"/>
      <c r="P117" s="76">
        <f>O117*$G$117</f>
        <v>0</v>
      </c>
      <c r="Q117" s="75"/>
      <c r="R117" s="76">
        <f>Q117*$G$117</f>
        <v>0</v>
      </c>
      <c r="S117" s="75"/>
      <c r="T117" s="76">
        <f>S117*$G$117</f>
        <v>0</v>
      </c>
      <c r="U117" s="75"/>
      <c r="V117" s="76">
        <f>U117*$G$117</f>
        <v>0</v>
      </c>
      <c r="W117" s="75"/>
      <c r="X117" s="76">
        <f>W117*$G$117</f>
        <v>0</v>
      </c>
      <c r="Y117" s="75"/>
      <c r="Z117" s="76">
        <f>Y117*$G$117</f>
        <v>0</v>
      </c>
      <c r="AA117" s="75"/>
      <c r="AB117" s="76">
        <f>AA117*$G$117</f>
        <v>0</v>
      </c>
      <c r="AC117" s="75"/>
      <c r="AD117" s="76">
        <f>AC117*$G$117</f>
        <v>0</v>
      </c>
      <c r="AE117" s="75"/>
      <c r="AF117" s="76">
        <f>AE117*$G$117</f>
        <v>0</v>
      </c>
      <c r="AG117" s="75"/>
      <c r="AH117" s="76">
        <f>AG117*$G$117</f>
        <v>0</v>
      </c>
      <c r="AI117" s="73"/>
      <c r="AJ117" s="64">
        <f t="shared" si="10"/>
        <v>0</v>
      </c>
      <c r="AK117" s="121">
        <f t="shared" si="11"/>
        <v>0</v>
      </c>
      <c r="AL117" s="68">
        <f t="shared" si="20"/>
        <v>0</v>
      </c>
      <c r="AM117" s="107"/>
      <c r="AN117" s="112"/>
      <c r="AO117" s="128"/>
      <c r="AP117" s="73"/>
    </row>
    <row r="118" spans="1:42" hidden="1">
      <c r="A118" s="60">
        <v>39722</v>
      </c>
      <c r="B118" s="61" t="s">
        <v>6</v>
      </c>
      <c r="C118" s="66" t="s">
        <v>153</v>
      </c>
      <c r="D118" s="61" t="s">
        <v>154</v>
      </c>
      <c r="E118" s="62">
        <f t="shared" si="9"/>
        <v>0</v>
      </c>
      <c r="F118" s="63"/>
      <c r="G118" s="31">
        <v>120.02</v>
      </c>
      <c r="H118" s="31"/>
      <c r="I118" s="31"/>
      <c r="J118" s="78">
        <f>H118*2</f>
        <v>0</v>
      </c>
      <c r="K118" s="75"/>
      <c r="L118" s="76">
        <f>K118*$G$118</f>
        <v>0</v>
      </c>
      <c r="M118" s="75"/>
      <c r="N118" s="76">
        <f>M118*$G$118</f>
        <v>0</v>
      </c>
      <c r="O118" s="75"/>
      <c r="P118" s="76">
        <f>O118*$G$118</f>
        <v>0</v>
      </c>
      <c r="Q118" s="75"/>
      <c r="R118" s="76">
        <f>Q118*$G$118</f>
        <v>0</v>
      </c>
      <c r="S118" s="75"/>
      <c r="T118" s="76">
        <f>S118*$G$118</f>
        <v>0</v>
      </c>
      <c r="U118" s="75"/>
      <c r="V118" s="76">
        <f>U118*$G$118</f>
        <v>0</v>
      </c>
      <c r="W118" s="75"/>
      <c r="X118" s="76">
        <f>W118*$G$118</f>
        <v>0</v>
      </c>
      <c r="Y118" s="75"/>
      <c r="Z118" s="76">
        <f>Y118*$G$118</f>
        <v>0</v>
      </c>
      <c r="AA118" s="75"/>
      <c r="AB118" s="76">
        <f>AA118*$G$118</f>
        <v>0</v>
      </c>
      <c r="AC118" s="75"/>
      <c r="AD118" s="76">
        <f>AC118*$G$118</f>
        <v>0</v>
      </c>
      <c r="AE118" s="75"/>
      <c r="AF118" s="76">
        <f>AE118*$G$118</f>
        <v>0</v>
      </c>
      <c r="AG118" s="75"/>
      <c r="AH118" s="76">
        <f>AG118*$G$118</f>
        <v>0</v>
      </c>
      <c r="AI118" s="73"/>
      <c r="AJ118" s="64">
        <f t="shared" si="10"/>
        <v>0</v>
      </c>
      <c r="AK118" s="121">
        <f t="shared" si="11"/>
        <v>0</v>
      </c>
      <c r="AL118" s="68">
        <f t="shared" si="20"/>
        <v>0</v>
      </c>
      <c r="AM118" s="107"/>
      <c r="AN118" s="112"/>
      <c r="AO118" s="128"/>
      <c r="AP118" s="73"/>
    </row>
    <row r="119" spans="1:42" hidden="1">
      <c r="A119" s="60">
        <v>40057</v>
      </c>
      <c r="B119" s="61" t="s">
        <v>6</v>
      </c>
      <c r="C119" s="66" t="s">
        <v>155</v>
      </c>
      <c r="D119" s="61" t="s">
        <v>156</v>
      </c>
      <c r="E119" s="62">
        <f t="shared" si="9"/>
        <v>0</v>
      </c>
      <c r="F119" s="63"/>
      <c r="G119" s="31">
        <v>30.57</v>
      </c>
      <c r="H119" s="31"/>
      <c r="I119" s="31"/>
      <c r="J119" s="78"/>
      <c r="K119" s="75"/>
      <c r="L119" s="76">
        <f>K119*$G$119</f>
        <v>0</v>
      </c>
      <c r="M119" s="75"/>
      <c r="N119" s="76">
        <f>M119*$G$119</f>
        <v>0</v>
      </c>
      <c r="O119" s="75"/>
      <c r="P119" s="76">
        <f>O119*$G$119</f>
        <v>0</v>
      </c>
      <c r="Q119" s="75"/>
      <c r="R119" s="76">
        <f>Q119*$G$119</f>
        <v>0</v>
      </c>
      <c r="S119" s="75"/>
      <c r="T119" s="76">
        <f>S119*$G$119</f>
        <v>0</v>
      </c>
      <c r="U119" s="75"/>
      <c r="V119" s="76">
        <f>U119*$G$119</f>
        <v>0</v>
      </c>
      <c r="W119" s="75"/>
      <c r="X119" s="76">
        <f>W119*$G$119</f>
        <v>0</v>
      </c>
      <c r="Y119" s="75"/>
      <c r="Z119" s="76">
        <f>Y119*$G$119</f>
        <v>0</v>
      </c>
      <c r="AA119" s="75"/>
      <c r="AB119" s="76">
        <f>AA119*$G$119</f>
        <v>0</v>
      </c>
      <c r="AC119" s="75"/>
      <c r="AD119" s="76">
        <f>AC119*$G$119</f>
        <v>0</v>
      </c>
      <c r="AE119" s="75"/>
      <c r="AF119" s="76">
        <f>AE119*$G$119</f>
        <v>0</v>
      </c>
      <c r="AG119" s="75"/>
      <c r="AH119" s="76">
        <f>AG119*$G$119</f>
        <v>0</v>
      </c>
      <c r="AI119" s="73"/>
      <c r="AJ119" s="64">
        <f t="shared" si="10"/>
        <v>0</v>
      </c>
      <c r="AK119" s="121">
        <f t="shared" si="11"/>
        <v>0</v>
      </c>
      <c r="AL119" s="68">
        <f t="shared" si="20"/>
        <v>0</v>
      </c>
      <c r="AM119" s="107"/>
      <c r="AN119" s="112"/>
      <c r="AO119" s="128"/>
      <c r="AP119" s="73"/>
    </row>
    <row r="120" spans="1:42" hidden="1">
      <c r="A120" s="60">
        <v>40057</v>
      </c>
      <c r="B120" s="61" t="s">
        <v>6</v>
      </c>
      <c r="C120" s="66" t="s">
        <v>111</v>
      </c>
      <c r="D120" s="61" t="s">
        <v>112</v>
      </c>
      <c r="E120" s="62">
        <f t="shared" si="9"/>
        <v>0</v>
      </c>
      <c r="F120" s="63"/>
      <c r="G120" s="31">
        <v>56.28</v>
      </c>
      <c r="H120" s="31"/>
      <c r="I120" s="31"/>
      <c r="J120" s="78"/>
      <c r="K120" s="75"/>
      <c r="L120" s="76">
        <f>K120*$G$120</f>
        <v>0</v>
      </c>
      <c r="M120" s="75"/>
      <c r="N120" s="76">
        <f>M120*$G$120</f>
        <v>0</v>
      </c>
      <c r="O120" s="75"/>
      <c r="P120" s="76">
        <f>O120*$G$120</f>
        <v>0</v>
      </c>
      <c r="Q120" s="75"/>
      <c r="R120" s="76">
        <f>Q120*$G$120</f>
        <v>0</v>
      </c>
      <c r="S120" s="75"/>
      <c r="T120" s="76">
        <f>S120*$G$120</f>
        <v>0</v>
      </c>
      <c r="U120" s="75"/>
      <c r="V120" s="76">
        <f>U120*$G$120</f>
        <v>0</v>
      </c>
      <c r="W120" s="75"/>
      <c r="X120" s="76">
        <f>W120*$G$120</f>
        <v>0</v>
      </c>
      <c r="Y120" s="75"/>
      <c r="Z120" s="76">
        <f>Y120*$G$120</f>
        <v>0</v>
      </c>
      <c r="AA120" s="75"/>
      <c r="AB120" s="76">
        <f>AA120*$G$120</f>
        <v>0</v>
      </c>
      <c r="AC120" s="75"/>
      <c r="AD120" s="76">
        <f>AC120*$G$120</f>
        <v>0</v>
      </c>
      <c r="AE120" s="75"/>
      <c r="AF120" s="76">
        <f>AE120*$G$120</f>
        <v>0</v>
      </c>
      <c r="AG120" s="75"/>
      <c r="AH120" s="76">
        <f>AG120*$G$120</f>
        <v>0</v>
      </c>
      <c r="AI120" s="73"/>
      <c r="AJ120" s="64">
        <f t="shared" si="10"/>
        <v>0</v>
      </c>
      <c r="AK120" s="121">
        <f t="shared" si="11"/>
        <v>0</v>
      </c>
      <c r="AL120" s="68">
        <f t="shared" si="20"/>
        <v>0</v>
      </c>
      <c r="AM120" s="107"/>
      <c r="AN120" s="112"/>
      <c r="AO120" s="128"/>
      <c r="AP120" s="73"/>
    </row>
    <row r="121" spans="1:42" hidden="1">
      <c r="A121" s="60">
        <v>40057</v>
      </c>
      <c r="B121" s="61" t="s">
        <v>6</v>
      </c>
      <c r="C121" s="66" t="s">
        <v>92</v>
      </c>
      <c r="D121" s="61" t="s">
        <v>93</v>
      </c>
      <c r="E121" s="62">
        <f t="shared" si="9"/>
        <v>0</v>
      </c>
      <c r="F121" s="63"/>
      <c r="G121" s="31">
        <v>60.01</v>
      </c>
      <c r="H121" s="31"/>
      <c r="I121" s="31"/>
      <c r="J121" s="78"/>
      <c r="K121" s="75"/>
      <c r="L121" s="76">
        <f>K121*$G$121</f>
        <v>0</v>
      </c>
      <c r="M121" s="75"/>
      <c r="N121" s="76">
        <f>M121*$G$121</f>
        <v>0</v>
      </c>
      <c r="O121" s="75"/>
      <c r="P121" s="76">
        <f>O121*$G$121</f>
        <v>0</v>
      </c>
      <c r="Q121" s="75"/>
      <c r="R121" s="76">
        <f>Q121*$G$121</f>
        <v>0</v>
      </c>
      <c r="S121" s="75"/>
      <c r="T121" s="76">
        <f>S121*$G$121</f>
        <v>0</v>
      </c>
      <c r="U121" s="75"/>
      <c r="V121" s="76">
        <f>U121*$G$121</f>
        <v>0</v>
      </c>
      <c r="W121" s="75"/>
      <c r="X121" s="76">
        <f>W121*$G$121</f>
        <v>0</v>
      </c>
      <c r="Y121" s="75"/>
      <c r="Z121" s="76">
        <f>Y121*$G$121</f>
        <v>0</v>
      </c>
      <c r="AA121" s="75"/>
      <c r="AB121" s="76">
        <f>AA121*$G$121</f>
        <v>0</v>
      </c>
      <c r="AC121" s="75"/>
      <c r="AD121" s="76">
        <f>AC121*$G$121</f>
        <v>0</v>
      </c>
      <c r="AE121" s="75"/>
      <c r="AF121" s="76">
        <f>AE121*$G$121</f>
        <v>0</v>
      </c>
      <c r="AG121" s="75"/>
      <c r="AH121" s="76">
        <f>AG121*$G$121</f>
        <v>0</v>
      </c>
      <c r="AI121" s="73"/>
      <c r="AJ121" s="64">
        <f t="shared" si="10"/>
        <v>0</v>
      </c>
      <c r="AK121" s="121">
        <f t="shared" si="11"/>
        <v>0</v>
      </c>
      <c r="AL121" s="68">
        <f t="shared" si="20"/>
        <v>0</v>
      </c>
      <c r="AM121" s="107"/>
      <c r="AN121" s="112"/>
      <c r="AO121" s="128"/>
      <c r="AP121" s="73"/>
    </row>
    <row r="122" spans="1:42">
      <c r="A122" s="60">
        <v>40269</v>
      </c>
      <c r="B122" s="61" t="s">
        <v>6</v>
      </c>
      <c r="C122" s="65">
        <v>1698</v>
      </c>
      <c r="D122" s="61" t="s">
        <v>465</v>
      </c>
      <c r="E122" s="62">
        <f t="shared" si="9"/>
        <v>6</v>
      </c>
      <c r="F122" s="63"/>
      <c r="G122" s="31">
        <v>23.78</v>
      </c>
      <c r="H122" s="31">
        <v>4.75</v>
      </c>
      <c r="I122" s="31">
        <f>H122*1.55</f>
        <v>7.3624999999999998</v>
      </c>
      <c r="J122" s="78">
        <f>H122*2</f>
        <v>9.5</v>
      </c>
      <c r="K122" s="75">
        <v>1</v>
      </c>
      <c r="L122" s="76">
        <f>K122*$G$122</f>
        <v>23.78</v>
      </c>
      <c r="M122" s="75"/>
      <c r="N122" s="76">
        <f>M122*$G$122</f>
        <v>0</v>
      </c>
      <c r="O122" s="75"/>
      <c r="P122" s="76">
        <f>O122*$G$122</f>
        <v>0</v>
      </c>
      <c r="Q122" s="75">
        <v>1</v>
      </c>
      <c r="R122" s="76">
        <f>Q122*$G$122</f>
        <v>23.78</v>
      </c>
      <c r="S122" s="75">
        <v>1</v>
      </c>
      <c r="T122" s="76">
        <f>S122*$G$122</f>
        <v>23.78</v>
      </c>
      <c r="U122" s="75"/>
      <c r="V122" s="76">
        <f>U122*$G$122</f>
        <v>0</v>
      </c>
      <c r="W122" s="75"/>
      <c r="X122" s="76">
        <f>W122*$G$122</f>
        <v>0</v>
      </c>
      <c r="Y122" s="75"/>
      <c r="Z122" s="76">
        <f>Y122*$G$122</f>
        <v>0</v>
      </c>
      <c r="AA122" s="75"/>
      <c r="AB122" s="76">
        <f>AA122*$G$122</f>
        <v>0</v>
      </c>
      <c r="AC122" s="75">
        <v>2</v>
      </c>
      <c r="AD122" s="76">
        <f>AC122*$G$122</f>
        <v>47.56</v>
      </c>
      <c r="AE122" s="75">
        <v>1</v>
      </c>
      <c r="AF122" s="76">
        <f>AE122*$G$122</f>
        <v>23.78</v>
      </c>
      <c r="AG122" s="75"/>
      <c r="AH122" s="76">
        <f>AG122*$G$122</f>
        <v>0</v>
      </c>
      <c r="AI122" s="73"/>
      <c r="AJ122" s="64">
        <f t="shared" si="10"/>
        <v>6</v>
      </c>
      <c r="AK122" s="121">
        <f t="shared" si="11"/>
        <v>142.68</v>
      </c>
      <c r="AL122" s="68">
        <f t="shared" si="20"/>
        <v>2.3141377434860382E-2</v>
      </c>
      <c r="AM122" s="107"/>
      <c r="AN122" s="112"/>
      <c r="AO122" s="128"/>
      <c r="AP122" s="73"/>
    </row>
    <row r="123" spans="1:42" hidden="1">
      <c r="A123" s="60">
        <v>40360</v>
      </c>
      <c r="B123" s="61" t="s">
        <v>6</v>
      </c>
      <c r="C123" s="65" t="s">
        <v>171</v>
      </c>
      <c r="D123" s="61" t="s">
        <v>172</v>
      </c>
      <c r="E123" s="62">
        <f t="shared" si="9"/>
        <v>0</v>
      </c>
      <c r="F123" s="63"/>
      <c r="G123" s="31">
        <v>240.03</v>
      </c>
      <c r="H123" s="31"/>
      <c r="I123" s="31"/>
      <c r="J123" s="78"/>
      <c r="K123" s="75"/>
      <c r="L123" s="76">
        <f>K123*$G$123</f>
        <v>0</v>
      </c>
      <c r="M123" s="75"/>
      <c r="N123" s="76">
        <f>M123*$G$123</f>
        <v>0</v>
      </c>
      <c r="O123" s="75"/>
      <c r="P123" s="76">
        <f>O123*$G$123</f>
        <v>0</v>
      </c>
      <c r="Q123" s="75"/>
      <c r="R123" s="76">
        <f>Q123*$G$123</f>
        <v>0</v>
      </c>
      <c r="S123" s="75"/>
      <c r="T123" s="76">
        <f>S123*$G$123</f>
        <v>0</v>
      </c>
      <c r="U123" s="75"/>
      <c r="V123" s="76">
        <f>U123*$G$123</f>
        <v>0</v>
      </c>
      <c r="W123" s="75"/>
      <c r="X123" s="76">
        <f>W123*$G$123</f>
        <v>0</v>
      </c>
      <c r="Y123" s="75"/>
      <c r="Z123" s="76">
        <f>Y123*$G$123</f>
        <v>0</v>
      </c>
      <c r="AA123" s="75"/>
      <c r="AB123" s="76">
        <f>AA123*$G$123</f>
        <v>0</v>
      </c>
      <c r="AC123" s="75"/>
      <c r="AD123" s="76">
        <f>AC123*$G$123</f>
        <v>0</v>
      </c>
      <c r="AE123" s="75"/>
      <c r="AF123" s="76">
        <f>AE123*$G$123</f>
        <v>0</v>
      </c>
      <c r="AG123" s="75"/>
      <c r="AH123" s="76">
        <f>AG123*$G$123</f>
        <v>0</v>
      </c>
      <c r="AI123" s="73"/>
      <c r="AJ123" s="64">
        <f t="shared" si="10"/>
        <v>0</v>
      </c>
      <c r="AK123" s="121">
        <f t="shared" si="11"/>
        <v>0</v>
      </c>
      <c r="AL123" s="68">
        <f t="shared" si="20"/>
        <v>0</v>
      </c>
      <c r="AM123" s="107"/>
      <c r="AN123" s="112"/>
      <c r="AO123" s="128"/>
      <c r="AP123" s="73"/>
    </row>
    <row r="124" spans="1:42" hidden="1">
      <c r="A124" s="60">
        <v>41275</v>
      </c>
      <c r="B124" s="61" t="s">
        <v>6</v>
      </c>
      <c r="C124" s="65" t="s">
        <v>272</v>
      </c>
      <c r="D124" s="61" t="s">
        <v>273</v>
      </c>
      <c r="E124" s="62">
        <f t="shared" si="9"/>
        <v>0</v>
      </c>
      <c r="F124" s="63"/>
      <c r="G124" s="31">
        <v>0</v>
      </c>
      <c r="H124" s="31"/>
      <c r="I124" s="31"/>
      <c r="J124" s="78"/>
      <c r="K124" s="75"/>
      <c r="L124" s="76">
        <f>K124*$G$124</f>
        <v>0</v>
      </c>
      <c r="M124" s="75"/>
      <c r="N124" s="76">
        <f>M124*$G$124</f>
        <v>0</v>
      </c>
      <c r="O124" s="75"/>
      <c r="P124" s="76">
        <f>O124*$G$124</f>
        <v>0</v>
      </c>
      <c r="Q124" s="75"/>
      <c r="R124" s="76">
        <f>Q124*$G$124</f>
        <v>0</v>
      </c>
      <c r="S124" s="75"/>
      <c r="T124" s="76">
        <f>S124*$G$124</f>
        <v>0</v>
      </c>
      <c r="U124" s="75"/>
      <c r="V124" s="76">
        <f>U124*$G$124</f>
        <v>0</v>
      </c>
      <c r="W124" s="75"/>
      <c r="X124" s="76">
        <f>W124*$G$124</f>
        <v>0</v>
      </c>
      <c r="Y124" s="75"/>
      <c r="Z124" s="76">
        <f>Y124*$G$124</f>
        <v>0</v>
      </c>
      <c r="AA124" s="75"/>
      <c r="AB124" s="76">
        <f>AA124*$G$124</f>
        <v>0</v>
      </c>
      <c r="AC124" s="75"/>
      <c r="AD124" s="76">
        <f>AC124*$G$124</f>
        <v>0</v>
      </c>
      <c r="AE124" s="75"/>
      <c r="AF124" s="76">
        <f>AE124*$G$124</f>
        <v>0</v>
      </c>
      <c r="AG124" s="75"/>
      <c r="AH124" s="76">
        <f>AG124*$G$124</f>
        <v>0</v>
      </c>
      <c r="AI124" s="73"/>
      <c r="AJ124" s="64">
        <f t="shared" si="10"/>
        <v>0</v>
      </c>
      <c r="AK124" s="121">
        <f t="shared" si="11"/>
        <v>0</v>
      </c>
      <c r="AL124" s="68">
        <f t="shared" si="20"/>
        <v>0</v>
      </c>
      <c r="AM124" s="107"/>
      <c r="AN124" s="112"/>
      <c r="AO124" s="128"/>
      <c r="AP124" s="73"/>
    </row>
    <row r="125" spans="1:42" hidden="1">
      <c r="A125" s="60">
        <v>41913</v>
      </c>
      <c r="B125" s="61" t="s">
        <v>274</v>
      </c>
      <c r="C125" s="65" t="s">
        <v>229</v>
      </c>
      <c r="D125" s="67" t="s">
        <v>339</v>
      </c>
      <c r="E125" s="62">
        <f t="shared" si="9"/>
        <v>0</v>
      </c>
      <c r="F125" s="63"/>
      <c r="G125" s="31">
        <v>70</v>
      </c>
      <c r="H125" s="31"/>
      <c r="I125" s="31"/>
      <c r="J125" s="78"/>
      <c r="K125" s="75"/>
      <c r="L125" s="76">
        <f>K125*$G$125</f>
        <v>0</v>
      </c>
      <c r="M125" s="75"/>
      <c r="N125" s="76">
        <f>M125*$G$125</f>
        <v>0</v>
      </c>
      <c r="O125" s="75"/>
      <c r="P125" s="76">
        <f>O125*$G$125</f>
        <v>0</v>
      </c>
      <c r="Q125" s="75"/>
      <c r="R125" s="76">
        <f>Q125*$G$125</f>
        <v>0</v>
      </c>
      <c r="S125" s="75"/>
      <c r="T125" s="76">
        <f>S125*$G$125</f>
        <v>0</v>
      </c>
      <c r="U125" s="75"/>
      <c r="V125" s="76">
        <f>U125*$G$125</f>
        <v>0</v>
      </c>
      <c r="W125" s="75"/>
      <c r="X125" s="76">
        <f>W125*$G$125</f>
        <v>0</v>
      </c>
      <c r="Y125" s="75"/>
      <c r="Z125" s="76">
        <f>Y125*$G$125</f>
        <v>0</v>
      </c>
      <c r="AA125" s="75"/>
      <c r="AB125" s="76">
        <f>AA125*$G$125</f>
        <v>0</v>
      </c>
      <c r="AC125" s="75"/>
      <c r="AD125" s="76">
        <f>AC125*$G$125</f>
        <v>0</v>
      </c>
      <c r="AE125" s="75"/>
      <c r="AF125" s="76">
        <f>AE125*$G$125</f>
        <v>0</v>
      </c>
      <c r="AG125" s="75"/>
      <c r="AH125" s="76">
        <f>AG125*$G$125</f>
        <v>0</v>
      </c>
      <c r="AI125" s="73"/>
      <c r="AJ125" s="64">
        <f t="shared" si="10"/>
        <v>0</v>
      </c>
      <c r="AK125" s="121">
        <f t="shared" si="11"/>
        <v>0</v>
      </c>
      <c r="AL125" s="68">
        <f t="shared" si="20"/>
        <v>0</v>
      </c>
      <c r="AM125" s="107"/>
      <c r="AN125" s="112"/>
      <c r="AO125" s="128"/>
      <c r="AP125" s="73"/>
    </row>
    <row r="126" spans="1:42" hidden="1">
      <c r="A126" s="60">
        <v>41913</v>
      </c>
      <c r="B126" s="61" t="s">
        <v>274</v>
      </c>
      <c r="C126" s="65" t="s">
        <v>227</v>
      </c>
      <c r="D126" s="67" t="s">
        <v>340</v>
      </c>
      <c r="E126" s="62">
        <f t="shared" si="9"/>
        <v>0</v>
      </c>
      <c r="F126" s="63"/>
      <c r="G126" s="31">
        <v>17.5</v>
      </c>
      <c r="H126" s="31"/>
      <c r="I126" s="31"/>
      <c r="J126" s="78"/>
      <c r="K126" s="75"/>
      <c r="L126" s="76">
        <f>K126*$G$126</f>
        <v>0</v>
      </c>
      <c r="M126" s="75"/>
      <c r="N126" s="76">
        <f>M126*$G$126</f>
        <v>0</v>
      </c>
      <c r="O126" s="75"/>
      <c r="P126" s="76">
        <f>O126*$G$126</f>
        <v>0</v>
      </c>
      <c r="Q126" s="75"/>
      <c r="R126" s="76">
        <f>Q126*$G$126</f>
        <v>0</v>
      </c>
      <c r="S126" s="75"/>
      <c r="T126" s="76">
        <f>S126*$G$126</f>
        <v>0</v>
      </c>
      <c r="U126" s="75"/>
      <c r="V126" s="76">
        <f>U126*$G$126</f>
        <v>0</v>
      </c>
      <c r="W126" s="75"/>
      <c r="X126" s="76">
        <f>W126*$G$126</f>
        <v>0</v>
      </c>
      <c r="Y126" s="75"/>
      <c r="Z126" s="76">
        <f>Y126*$G$126</f>
        <v>0</v>
      </c>
      <c r="AA126" s="75"/>
      <c r="AB126" s="76">
        <f>AA126*$G$126</f>
        <v>0</v>
      </c>
      <c r="AC126" s="75"/>
      <c r="AD126" s="76">
        <f>AC126*$G$126</f>
        <v>0</v>
      </c>
      <c r="AE126" s="75"/>
      <c r="AF126" s="76">
        <f>AE126*$G$126</f>
        <v>0</v>
      </c>
      <c r="AG126" s="75"/>
      <c r="AH126" s="76">
        <f>AG126*$G$126</f>
        <v>0</v>
      </c>
      <c r="AI126" s="73"/>
      <c r="AJ126" s="64">
        <f t="shared" si="10"/>
        <v>0</v>
      </c>
      <c r="AK126" s="121">
        <f t="shared" si="11"/>
        <v>0</v>
      </c>
      <c r="AL126" s="68">
        <f t="shared" si="20"/>
        <v>0</v>
      </c>
      <c r="AM126" s="107"/>
      <c r="AN126" s="112"/>
      <c r="AO126" s="128"/>
      <c r="AP126" s="73"/>
    </row>
    <row r="127" spans="1:42" hidden="1">
      <c r="A127" s="60">
        <v>38261</v>
      </c>
      <c r="B127" s="61" t="s">
        <v>274</v>
      </c>
      <c r="C127" s="65" t="s">
        <v>330</v>
      </c>
      <c r="D127" s="61" t="s">
        <v>331</v>
      </c>
      <c r="E127" s="62">
        <f t="shared" si="9"/>
        <v>0</v>
      </c>
      <c r="F127" s="63"/>
      <c r="G127" s="31">
        <v>225.76</v>
      </c>
      <c r="H127" s="31"/>
      <c r="I127" s="31"/>
      <c r="J127" s="78"/>
      <c r="K127" s="75"/>
      <c r="L127" s="76">
        <f>K127*$G$127</f>
        <v>0</v>
      </c>
      <c r="M127" s="75"/>
      <c r="N127" s="76">
        <f>M127*$G$127</f>
        <v>0</v>
      </c>
      <c r="O127" s="75"/>
      <c r="P127" s="76">
        <f>O127*$G$127</f>
        <v>0</v>
      </c>
      <c r="Q127" s="75"/>
      <c r="R127" s="76">
        <f>Q127*$G$127</f>
        <v>0</v>
      </c>
      <c r="S127" s="75"/>
      <c r="T127" s="76">
        <f>S127*$G$127</f>
        <v>0</v>
      </c>
      <c r="U127" s="75"/>
      <c r="V127" s="76">
        <f>U127*$G$127</f>
        <v>0</v>
      </c>
      <c r="W127" s="75"/>
      <c r="X127" s="76">
        <f>W127*$G$127</f>
        <v>0</v>
      </c>
      <c r="Y127" s="75"/>
      <c r="Z127" s="76">
        <f>Y127*$G$127</f>
        <v>0</v>
      </c>
      <c r="AA127" s="75"/>
      <c r="AB127" s="76">
        <f>AA127*$G$127</f>
        <v>0</v>
      </c>
      <c r="AC127" s="75"/>
      <c r="AD127" s="76">
        <f>AC127*$G$127</f>
        <v>0</v>
      </c>
      <c r="AE127" s="75"/>
      <c r="AF127" s="76">
        <f>AE127*$G$127</f>
        <v>0</v>
      </c>
      <c r="AG127" s="75"/>
      <c r="AH127" s="76">
        <f>AG127*$G$127</f>
        <v>0</v>
      </c>
      <c r="AI127" s="73"/>
      <c r="AJ127" s="64">
        <f t="shared" si="10"/>
        <v>0</v>
      </c>
      <c r="AK127" s="121">
        <f t="shared" si="11"/>
        <v>0</v>
      </c>
      <c r="AL127" s="68">
        <f t="shared" si="20"/>
        <v>0</v>
      </c>
      <c r="AM127" s="107"/>
      <c r="AN127" s="112"/>
      <c r="AO127" s="128"/>
      <c r="AP127" s="73"/>
    </row>
    <row r="128" spans="1:42" hidden="1">
      <c r="A128" s="60">
        <v>38261</v>
      </c>
      <c r="B128" s="61" t="s">
        <v>274</v>
      </c>
      <c r="C128" s="65" t="s">
        <v>333</v>
      </c>
      <c r="D128" s="61" t="s">
        <v>334</v>
      </c>
      <c r="E128" s="62">
        <f t="shared" si="9"/>
        <v>0</v>
      </c>
      <c r="F128" s="63"/>
      <c r="G128" s="31">
        <v>733.76</v>
      </c>
      <c r="H128" s="31"/>
      <c r="I128" s="31"/>
      <c r="J128" s="78"/>
      <c r="K128" s="75"/>
      <c r="L128" s="76">
        <f>K128*$G$128</f>
        <v>0</v>
      </c>
      <c r="M128" s="75"/>
      <c r="N128" s="76">
        <f>M128*$G$128</f>
        <v>0</v>
      </c>
      <c r="O128" s="75"/>
      <c r="P128" s="76">
        <f>O128*$G$128</f>
        <v>0</v>
      </c>
      <c r="Q128" s="75"/>
      <c r="R128" s="76">
        <f>Q128*$G$128</f>
        <v>0</v>
      </c>
      <c r="S128" s="75"/>
      <c r="T128" s="76">
        <f>S128*$G$128</f>
        <v>0</v>
      </c>
      <c r="U128" s="75"/>
      <c r="V128" s="76">
        <f>U128*$G$128</f>
        <v>0</v>
      </c>
      <c r="W128" s="75"/>
      <c r="X128" s="76">
        <f>W128*$G$128</f>
        <v>0</v>
      </c>
      <c r="Y128" s="75"/>
      <c r="Z128" s="76">
        <f>Y128*$G$128</f>
        <v>0</v>
      </c>
      <c r="AA128" s="75"/>
      <c r="AB128" s="76">
        <f>AA128*$G$128</f>
        <v>0</v>
      </c>
      <c r="AC128" s="75"/>
      <c r="AD128" s="76">
        <f>AC128*$G$128</f>
        <v>0</v>
      </c>
      <c r="AE128" s="75"/>
      <c r="AF128" s="76">
        <f>AE128*$G$128</f>
        <v>0</v>
      </c>
      <c r="AG128" s="75"/>
      <c r="AH128" s="76">
        <f>AG128*$G$128</f>
        <v>0</v>
      </c>
      <c r="AI128" s="73"/>
      <c r="AJ128" s="64">
        <f t="shared" si="10"/>
        <v>0</v>
      </c>
      <c r="AK128" s="121">
        <f t="shared" si="11"/>
        <v>0</v>
      </c>
      <c r="AL128" s="68">
        <f t="shared" si="20"/>
        <v>0</v>
      </c>
      <c r="AM128" s="107"/>
      <c r="AN128" s="112"/>
      <c r="AO128" s="128"/>
      <c r="AP128" s="73"/>
    </row>
    <row r="129" spans="1:42" hidden="1">
      <c r="A129" s="60">
        <v>38261</v>
      </c>
      <c r="B129" s="61" t="s">
        <v>274</v>
      </c>
      <c r="C129" s="65" t="s">
        <v>336</v>
      </c>
      <c r="D129" s="61" t="s">
        <v>337</v>
      </c>
      <c r="E129" s="62">
        <f t="shared" si="9"/>
        <v>0</v>
      </c>
      <c r="F129" s="63"/>
      <c r="G129" s="31">
        <v>1298.19</v>
      </c>
      <c r="H129" s="31"/>
      <c r="I129" s="31"/>
      <c r="J129" s="78"/>
      <c r="K129" s="75"/>
      <c r="L129" s="76">
        <f>K129*$G$129</f>
        <v>0</v>
      </c>
      <c r="M129" s="75"/>
      <c r="N129" s="76">
        <f>M129*$G$129</f>
        <v>0</v>
      </c>
      <c r="O129" s="75"/>
      <c r="P129" s="76">
        <f>O129*$G$129</f>
        <v>0</v>
      </c>
      <c r="Q129" s="75"/>
      <c r="R129" s="76">
        <f>Q129*$G$129</f>
        <v>0</v>
      </c>
      <c r="S129" s="75"/>
      <c r="T129" s="76">
        <f>S129*$G$129</f>
        <v>0</v>
      </c>
      <c r="U129" s="75"/>
      <c r="V129" s="76">
        <f>U129*$G$129</f>
        <v>0</v>
      </c>
      <c r="W129" s="75"/>
      <c r="X129" s="76">
        <f>W129*$G$129</f>
        <v>0</v>
      </c>
      <c r="Y129" s="75"/>
      <c r="Z129" s="76">
        <f>Y129*$G$129</f>
        <v>0</v>
      </c>
      <c r="AA129" s="75"/>
      <c r="AB129" s="76">
        <f>AA129*$G$129</f>
        <v>0</v>
      </c>
      <c r="AC129" s="75"/>
      <c r="AD129" s="76">
        <f>AC129*$G$129</f>
        <v>0</v>
      </c>
      <c r="AE129" s="75"/>
      <c r="AF129" s="76">
        <f>AE129*$G$129</f>
        <v>0</v>
      </c>
      <c r="AG129" s="75"/>
      <c r="AH129" s="76">
        <f>AG129*$G$129</f>
        <v>0</v>
      </c>
      <c r="AI129" s="73"/>
      <c r="AJ129" s="64">
        <f t="shared" si="10"/>
        <v>0</v>
      </c>
      <c r="AK129" s="121">
        <f t="shared" si="11"/>
        <v>0</v>
      </c>
      <c r="AL129" s="68">
        <f t="shared" si="20"/>
        <v>0</v>
      </c>
      <c r="AM129" s="107"/>
      <c r="AN129" s="112"/>
      <c r="AO129" s="128"/>
      <c r="AP129" s="73"/>
    </row>
    <row r="130" spans="1:42" hidden="1">
      <c r="A130" s="60">
        <v>41365</v>
      </c>
      <c r="B130" s="61" t="s">
        <v>274</v>
      </c>
      <c r="C130" s="65" t="s">
        <v>323</v>
      </c>
      <c r="D130" s="61" t="s">
        <v>324</v>
      </c>
      <c r="E130" s="62">
        <f t="shared" si="9"/>
        <v>0</v>
      </c>
      <c r="F130" s="63"/>
      <c r="G130" s="31">
        <v>226.45</v>
      </c>
      <c r="H130" s="31"/>
      <c r="I130" s="31"/>
      <c r="J130" s="78"/>
      <c r="K130" s="75"/>
      <c r="L130" s="76">
        <f>K130*$G$130</f>
        <v>0</v>
      </c>
      <c r="M130" s="75"/>
      <c r="N130" s="76">
        <f>M130*$G$130</f>
        <v>0</v>
      </c>
      <c r="O130" s="75"/>
      <c r="P130" s="76">
        <f>O130*$G$130</f>
        <v>0</v>
      </c>
      <c r="Q130" s="75"/>
      <c r="R130" s="76">
        <f>Q130*$G$130</f>
        <v>0</v>
      </c>
      <c r="S130" s="75"/>
      <c r="T130" s="76">
        <f>S130*$G$130</f>
        <v>0</v>
      </c>
      <c r="U130" s="75"/>
      <c r="V130" s="76">
        <f>U130*$G$130</f>
        <v>0</v>
      </c>
      <c r="W130" s="75"/>
      <c r="X130" s="76">
        <f>W130*$G$130</f>
        <v>0</v>
      </c>
      <c r="Y130" s="75"/>
      <c r="Z130" s="76">
        <f>Y130*$G$130</f>
        <v>0</v>
      </c>
      <c r="AA130" s="75"/>
      <c r="AB130" s="76">
        <f>AA130*$G$130</f>
        <v>0</v>
      </c>
      <c r="AC130" s="75"/>
      <c r="AD130" s="76">
        <f>AC130*$G$130</f>
        <v>0</v>
      </c>
      <c r="AE130" s="75"/>
      <c r="AF130" s="76">
        <f>AE130*$G$130</f>
        <v>0</v>
      </c>
      <c r="AG130" s="75"/>
      <c r="AH130" s="76">
        <f>AG130*$G$130</f>
        <v>0</v>
      </c>
      <c r="AI130" s="73"/>
      <c r="AJ130" s="64">
        <f t="shared" si="10"/>
        <v>0</v>
      </c>
      <c r="AK130" s="121">
        <f t="shared" si="11"/>
        <v>0</v>
      </c>
      <c r="AL130" s="68">
        <f t="shared" si="20"/>
        <v>0</v>
      </c>
      <c r="AM130" s="107"/>
      <c r="AN130" s="112"/>
      <c r="AO130" s="128"/>
      <c r="AP130" s="73"/>
    </row>
    <row r="131" spans="1:42" hidden="1">
      <c r="A131" s="60">
        <v>41365</v>
      </c>
      <c r="B131" s="61" t="s">
        <v>274</v>
      </c>
      <c r="C131" s="65" t="s">
        <v>304</v>
      </c>
      <c r="D131" s="61" t="s">
        <v>305</v>
      </c>
      <c r="E131" s="62">
        <f t="shared" si="9"/>
        <v>0</v>
      </c>
      <c r="F131" s="63"/>
      <c r="G131" s="31">
        <v>28.31</v>
      </c>
      <c r="H131" s="31"/>
      <c r="I131" s="31"/>
      <c r="J131" s="78"/>
      <c r="K131" s="75"/>
      <c r="L131" s="76">
        <f>K131*$G$131</f>
        <v>0</v>
      </c>
      <c r="M131" s="75"/>
      <c r="N131" s="76">
        <f>M131*$G$131</f>
        <v>0</v>
      </c>
      <c r="O131" s="75"/>
      <c r="P131" s="76">
        <f>O131*$G$131</f>
        <v>0</v>
      </c>
      <c r="Q131" s="75"/>
      <c r="R131" s="76">
        <f>Q131*$G$131</f>
        <v>0</v>
      </c>
      <c r="S131" s="75"/>
      <c r="T131" s="76">
        <f>S131*$G$131</f>
        <v>0</v>
      </c>
      <c r="U131" s="75"/>
      <c r="V131" s="76">
        <f>U131*$G$131</f>
        <v>0</v>
      </c>
      <c r="W131" s="75"/>
      <c r="X131" s="76">
        <f>W131*$G$131</f>
        <v>0</v>
      </c>
      <c r="Y131" s="75"/>
      <c r="Z131" s="76">
        <f>Y131*$G$131</f>
        <v>0</v>
      </c>
      <c r="AA131" s="75"/>
      <c r="AB131" s="76">
        <f>AA131*$G$131</f>
        <v>0</v>
      </c>
      <c r="AC131" s="75"/>
      <c r="AD131" s="76">
        <f>AC131*$G$131</f>
        <v>0</v>
      </c>
      <c r="AE131" s="75"/>
      <c r="AF131" s="76">
        <f>AE131*$G$131</f>
        <v>0</v>
      </c>
      <c r="AG131" s="75"/>
      <c r="AH131" s="76">
        <f>AG131*$G$131</f>
        <v>0</v>
      </c>
      <c r="AI131" s="73"/>
      <c r="AJ131" s="64">
        <f t="shared" si="10"/>
        <v>0</v>
      </c>
      <c r="AK131" s="121">
        <f t="shared" si="11"/>
        <v>0</v>
      </c>
      <c r="AL131" s="68">
        <f t="shared" si="20"/>
        <v>0</v>
      </c>
      <c r="AM131" s="107"/>
      <c r="AN131" s="112"/>
      <c r="AO131" s="128"/>
      <c r="AP131" s="73"/>
    </row>
    <row r="132" spans="1:42" hidden="1">
      <c r="A132" s="60">
        <v>41365</v>
      </c>
      <c r="B132" s="61" t="s">
        <v>274</v>
      </c>
      <c r="C132" s="65" t="s">
        <v>312</v>
      </c>
      <c r="D132" s="61" t="s">
        <v>313</v>
      </c>
      <c r="E132" s="62">
        <f t="shared" si="9"/>
        <v>0</v>
      </c>
      <c r="F132" s="63"/>
      <c r="G132" s="31">
        <v>21.52</v>
      </c>
      <c r="H132" s="31"/>
      <c r="I132" s="31"/>
      <c r="J132" s="78"/>
      <c r="K132" s="75"/>
      <c r="L132" s="76">
        <f>K132*$G$132</f>
        <v>0</v>
      </c>
      <c r="M132" s="75"/>
      <c r="N132" s="76">
        <f>M132*$G$132</f>
        <v>0</v>
      </c>
      <c r="O132" s="75"/>
      <c r="P132" s="76">
        <f>O132*$G$132</f>
        <v>0</v>
      </c>
      <c r="Q132" s="75"/>
      <c r="R132" s="76">
        <f>Q132*$G$132</f>
        <v>0</v>
      </c>
      <c r="S132" s="75"/>
      <c r="T132" s="76">
        <f>S132*$G$132</f>
        <v>0</v>
      </c>
      <c r="U132" s="75"/>
      <c r="V132" s="76">
        <f>U132*$G$132</f>
        <v>0</v>
      </c>
      <c r="W132" s="75"/>
      <c r="X132" s="76">
        <f>W132*$G$132</f>
        <v>0</v>
      </c>
      <c r="Y132" s="75"/>
      <c r="Z132" s="76">
        <f>Y132*$G$132</f>
        <v>0</v>
      </c>
      <c r="AA132" s="75"/>
      <c r="AB132" s="76">
        <f>AA132*$G$132</f>
        <v>0</v>
      </c>
      <c r="AC132" s="75"/>
      <c r="AD132" s="76">
        <f>AC132*$G$132</f>
        <v>0</v>
      </c>
      <c r="AE132" s="75"/>
      <c r="AF132" s="76">
        <f>AE132*$G$132</f>
        <v>0</v>
      </c>
      <c r="AG132" s="75"/>
      <c r="AH132" s="76">
        <f>AG132*$G$132</f>
        <v>0</v>
      </c>
      <c r="AI132" s="73"/>
      <c r="AJ132" s="64">
        <f t="shared" si="10"/>
        <v>0</v>
      </c>
      <c r="AK132" s="121">
        <f t="shared" si="11"/>
        <v>0</v>
      </c>
      <c r="AL132" s="68">
        <f t="shared" si="20"/>
        <v>0</v>
      </c>
      <c r="AM132" s="107"/>
      <c r="AN132" s="112"/>
      <c r="AO132" s="128"/>
      <c r="AP132" s="73"/>
    </row>
    <row r="133" spans="1:42" hidden="1">
      <c r="A133" s="60">
        <v>41365</v>
      </c>
      <c r="B133" s="61" t="s">
        <v>274</v>
      </c>
      <c r="C133" s="65" t="s">
        <v>317</v>
      </c>
      <c r="D133" s="61" t="s">
        <v>318</v>
      </c>
      <c r="E133" s="62">
        <f t="shared" si="9"/>
        <v>0</v>
      </c>
      <c r="F133" s="63"/>
      <c r="G133" s="31">
        <v>13.58</v>
      </c>
      <c r="H133" s="31"/>
      <c r="I133" s="31"/>
      <c r="J133" s="78"/>
      <c r="K133" s="75"/>
      <c r="L133" s="76">
        <f>K133*$G$133</f>
        <v>0</v>
      </c>
      <c r="M133" s="75"/>
      <c r="N133" s="76">
        <f>M133*$G$133</f>
        <v>0</v>
      </c>
      <c r="O133" s="75"/>
      <c r="P133" s="76">
        <f>O133*$G$133</f>
        <v>0</v>
      </c>
      <c r="Q133" s="75"/>
      <c r="R133" s="76">
        <f>Q133*$G$133</f>
        <v>0</v>
      </c>
      <c r="S133" s="75"/>
      <c r="T133" s="76">
        <f>S133*$G$133</f>
        <v>0</v>
      </c>
      <c r="U133" s="75"/>
      <c r="V133" s="76">
        <f>U133*$G$133</f>
        <v>0</v>
      </c>
      <c r="W133" s="75"/>
      <c r="X133" s="76">
        <f>W133*$G$133</f>
        <v>0</v>
      </c>
      <c r="Y133" s="75"/>
      <c r="Z133" s="76">
        <f>Y133*$G$133</f>
        <v>0</v>
      </c>
      <c r="AA133" s="75"/>
      <c r="AB133" s="76">
        <f>AA133*$G$133</f>
        <v>0</v>
      </c>
      <c r="AC133" s="75"/>
      <c r="AD133" s="76">
        <f>AC133*$G$133</f>
        <v>0</v>
      </c>
      <c r="AE133" s="75"/>
      <c r="AF133" s="76">
        <f>AE133*$G$133</f>
        <v>0</v>
      </c>
      <c r="AG133" s="75"/>
      <c r="AH133" s="76">
        <f>AG133*$G$133</f>
        <v>0</v>
      </c>
      <c r="AI133" s="73"/>
      <c r="AJ133" s="64">
        <f t="shared" si="10"/>
        <v>0</v>
      </c>
      <c r="AK133" s="121">
        <f t="shared" si="11"/>
        <v>0</v>
      </c>
      <c r="AL133" s="68">
        <f t="shared" si="20"/>
        <v>0</v>
      </c>
      <c r="AM133" s="107"/>
      <c r="AN133" s="112"/>
      <c r="AO133" s="128"/>
      <c r="AP133" s="73"/>
    </row>
    <row r="134" spans="1:42" hidden="1">
      <c r="A134" s="60">
        <v>41365</v>
      </c>
      <c r="B134" s="61" t="s">
        <v>274</v>
      </c>
      <c r="C134" s="65" t="s">
        <v>315</v>
      </c>
      <c r="D134" s="61" t="s">
        <v>316</v>
      </c>
      <c r="E134" s="62">
        <f t="shared" si="9"/>
        <v>0</v>
      </c>
      <c r="F134" s="63"/>
      <c r="G134" s="31">
        <v>7.92</v>
      </c>
      <c r="H134" s="31"/>
      <c r="I134" s="31"/>
      <c r="J134" s="78"/>
      <c r="K134" s="75"/>
      <c r="L134" s="76">
        <f>K134*$G$134</f>
        <v>0</v>
      </c>
      <c r="M134" s="75"/>
      <c r="N134" s="76">
        <f>M134*$G$134</f>
        <v>0</v>
      </c>
      <c r="O134" s="75"/>
      <c r="P134" s="76">
        <f>O134*$G$134</f>
        <v>0</v>
      </c>
      <c r="Q134" s="75"/>
      <c r="R134" s="76">
        <f>Q134*$G$134</f>
        <v>0</v>
      </c>
      <c r="S134" s="75"/>
      <c r="T134" s="76">
        <f>S134*$G$134</f>
        <v>0</v>
      </c>
      <c r="U134" s="75"/>
      <c r="V134" s="76">
        <f>U134*$G$134</f>
        <v>0</v>
      </c>
      <c r="W134" s="75"/>
      <c r="X134" s="76">
        <f>W134*$G$134</f>
        <v>0</v>
      </c>
      <c r="Y134" s="75"/>
      <c r="Z134" s="76">
        <f>Y134*$G$134</f>
        <v>0</v>
      </c>
      <c r="AA134" s="75"/>
      <c r="AB134" s="76">
        <f>AA134*$G$134</f>
        <v>0</v>
      </c>
      <c r="AC134" s="75"/>
      <c r="AD134" s="76">
        <f>AC134*$G$134</f>
        <v>0</v>
      </c>
      <c r="AE134" s="75"/>
      <c r="AF134" s="76">
        <f>AE134*$G$134</f>
        <v>0</v>
      </c>
      <c r="AG134" s="75"/>
      <c r="AH134" s="76">
        <f>AG134*$G$134</f>
        <v>0</v>
      </c>
      <c r="AI134" s="73"/>
      <c r="AJ134" s="64">
        <f t="shared" si="10"/>
        <v>0</v>
      </c>
      <c r="AK134" s="121">
        <f t="shared" si="11"/>
        <v>0</v>
      </c>
      <c r="AL134" s="68">
        <f t="shared" si="20"/>
        <v>0</v>
      </c>
      <c r="AM134" s="107"/>
      <c r="AN134" s="112"/>
      <c r="AO134" s="128"/>
      <c r="AP134" s="73"/>
    </row>
    <row r="135" spans="1:42" hidden="1">
      <c r="A135" s="60">
        <v>41365</v>
      </c>
      <c r="B135" s="61" t="s">
        <v>274</v>
      </c>
      <c r="C135" s="65" t="s">
        <v>284</v>
      </c>
      <c r="D135" s="61" t="s">
        <v>285</v>
      </c>
      <c r="E135" s="62">
        <f t="shared" si="9"/>
        <v>0</v>
      </c>
      <c r="F135" s="63"/>
      <c r="G135" s="31">
        <v>5.66</v>
      </c>
      <c r="H135" s="31"/>
      <c r="I135" s="31"/>
      <c r="J135" s="78"/>
      <c r="K135" s="75"/>
      <c r="L135" s="76">
        <f>K135*$G$135</f>
        <v>0</v>
      </c>
      <c r="M135" s="75"/>
      <c r="N135" s="76">
        <f>M135*$G$135</f>
        <v>0</v>
      </c>
      <c r="O135" s="75"/>
      <c r="P135" s="76">
        <f>O135*$G$135</f>
        <v>0</v>
      </c>
      <c r="Q135" s="75"/>
      <c r="R135" s="76">
        <f>Q135*$G$135</f>
        <v>0</v>
      </c>
      <c r="S135" s="75"/>
      <c r="T135" s="76">
        <f>S135*$G$135</f>
        <v>0</v>
      </c>
      <c r="U135" s="75"/>
      <c r="V135" s="76">
        <f>U135*$G$135</f>
        <v>0</v>
      </c>
      <c r="W135" s="75"/>
      <c r="X135" s="76">
        <f>W135*$G$135</f>
        <v>0</v>
      </c>
      <c r="Y135" s="75"/>
      <c r="Z135" s="76">
        <f>Y135*$G$135</f>
        <v>0</v>
      </c>
      <c r="AA135" s="75"/>
      <c r="AB135" s="76">
        <f>AA135*$G$135</f>
        <v>0</v>
      </c>
      <c r="AC135" s="75"/>
      <c r="AD135" s="76">
        <f>AC135*$G$135</f>
        <v>0</v>
      </c>
      <c r="AE135" s="75"/>
      <c r="AF135" s="76">
        <f>AE135*$G$135</f>
        <v>0</v>
      </c>
      <c r="AG135" s="75"/>
      <c r="AH135" s="76">
        <f>AG135*$G$135</f>
        <v>0</v>
      </c>
      <c r="AI135" s="73"/>
      <c r="AJ135" s="64">
        <f t="shared" si="10"/>
        <v>0</v>
      </c>
      <c r="AK135" s="121">
        <f t="shared" si="11"/>
        <v>0</v>
      </c>
      <c r="AL135" s="68">
        <f t="shared" si="20"/>
        <v>0</v>
      </c>
      <c r="AM135" s="107"/>
      <c r="AN135" s="112"/>
      <c r="AO135" s="128"/>
      <c r="AP135" s="73"/>
    </row>
    <row r="136" spans="1:42" hidden="1">
      <c r="A136" s="60">
        <v>41365</v>
      </c>
      <c r="B136" s="61" t="s">
        <v>274</v>
      </c>
      <c r="C136" s="65" t="s">
        <v>281</v>
      </c>
      <c r="D136" s="61" t="s">
        <v>282</v>
      </c>
      <c r="E136" s="62">
        <f t="shared" si="9"/>
        <v>0</v>
      </c>
      <c r="F136" s="63"/>
      <c r="G136" s="31">
        <v>11.32</v>
      </c>
      <c r="H136" s="31"/>
      <c r="I136" s="31"/>
      <c r="J136" s="78"/>
      <c r="K136" s="75"/>
      <c r="L136" s="76">
        <f>K136*$G$136</f>
        <v>0</v>
      </c>
      <c r="M136" s="75"/>
      <c r="N136" s="76">
        <f>M136*$G$136</f>
        <v>0</v>
      </c>
      <c r="O136" s="75"/>
      <c r="P136" s="76">
        <f>O136*$G$136</f>
        <v>0</v>
      </c>
      <c r="Q136" s="75"/>
      <c r="R136" s="76">
        <f>Q136*$G$136</f>
        <v>0</v>
      </c>
      <c r="S136" s="75"/>
      <c r="T136" s="76">
        <f>S136*$G$136</f>
        <v>0</v>
      </c>
      <c r="U136" s="75"/>
      <c r="V136" s="76">
        <f>U136*$G$136</f>
        <v>0</v>
      </c>
      <c r="W136" s="75"/>
      <c r="X136" s="76">
        <f>W136*$G$136</f>
        <v>0</v>
      </c>
      <c r="Y136" s="75"/>
      <c r="Z136" s="76">
        <f>Y136*$G$136</f>
        <v>0</v>
      </c>
      <c r="AA136" s="75"/>
      <c r="AB136" s="76">
        <f>AA136*$G$136</f>
        <v>0</v>
      </c>
      <c r="AC136" s="75"/>
      <c r="AD136" s="76">
        <f>AC136*$G$136</f>
        <v>0</v>
      </c>
      <c r="AE136" s="75"/>
      <c r="AF136" s="76">
        <f>AE136*$G$136</f>
        <v>0</v>
      </c>
      <c r="AG136" s="75"/>
      <c r="AH136" s="76">
        <f>AG136*$G$136</f>
        <v>0</v>
      </c>
      <c r="AI136" s="73"/>
      <c r="AJ136" s="64">
        <f t="shared" si="10"/>
        <v>0</v>
      </c>
      <c r="AK136" s="121">
        <f t="shared" si="11"/>
        <v>0</v>
      </c>
      <c r="AL136" s="68">
        <f t="shared" si="20"/>
        <v>0</v>
      </c>
      <c r="AM136" s="107"/>
      <c r="AN136" s="112"/>
      <c r="AO136" s="128"/>
      <c r="AP136" s="73"/>
    </row>
    <row r="137" spans="1:42" hidden="1">
      <c r="A137" s="60">
        <v>41365</v>
      </c>
      <c r="B137" s="61" t="s">
        <v>274</v>
      </c>
      <c r="C137" s="65" t="s">
        <v>328</v>
      </c>
      <c r="D137" s="61" t="s">
        <v>329</v>
      </c>
      <c r="E137" s="62">
        <f t="shared" si="9"/>
        <v>0</v>
      </c>
      <c r="F137" s="63"/>
      <c r="G137" s="31">
        <v>7.92</v>
      </c>
      <c r="H137" s="31"/>
      <c r="I137" s="31"/>
      <c r="J137" s="78"/>
      <c r="K137" s="75"/>
      <c r="L137" s="76">
        <f>K137*$G$137</f>
        <v>0</v>
      </c>
      <c r="M137" s="75"/>
      <c r="N137" s="76">
        <f>M137*$G$137</f>
        <v>0</v>
      </c>
      <c r="O137" s="75"/>
      <c r="P137" s="76">
        <f>O137*$G$137</f>
        <v>0</v>
      </c>
      <c r="Q137" s="75"/>
      <c r="R137" s="76">
        <f>Q137*$G$137</f>
        <v>0</v>
      </c>
      <c r="S137" s="75"/>
      <c r="T137" s="76">
        <f>S137*$G$137</f>
        <v>0</v>
      </c>
      <c r="U137" s="75"/>
      <c r="V137" s="76">
        <f>U137*$G$137</f>
        <v>0</v>
      </c>
      <c r="W137" s="75"/>
      <c r="X137" s="76">
        <f>W137*$G$137</f>
        <v>0</v>
      </c>
      <c r="Y137" s="75"/>
      <c r="Z137" s="76">
        <f>Y137*$G$137</f>
        <v>0</v>
      </c>
      <c r="AA137" s="75"/>
      <c r="AB137" s="76">
        <f>AA137*$G$137</f>
        <v>0</v>
      </c>
      <c r="AC137" s="75"/>
      <c r="AD137" s="76">
        <f>AC137*$G$137</f>
        <v>0</v>
      </c>
      <c r="AE137" s="75"/>
      <c r="AF137" s="76">
        <f>AE137*$G$137</f>
        <v>0</v>
      </c>
      <c r="AG137" s="75"/>
      <c r="AH137" s="76">
        <f>AG137*$G$137</f>
        <v>0</v>
      </c>
      <c r="AI137" s="73"/>
      <c r="AJ137" s="64">
        <f t="shared" si="10"/>
        <v>0</v>
      </c>
      <c r="AK137" s="121">
        <f t="shared" si="11"/>
        <v>0</v>
      </c>
      <c r="AL137" s="68">
        <f t="shared" si="20"/>
        <v>0</v>
      </c>
      <c r="AM137" s="107"/>
      <c r="AN137" s="112"/>
      <c r="AO137" s="128"/>
      <c r="AP137" s="73"/>
    </row>
    <row r="138" spans="1:42" hidden="1">
      <c r="A138" s="60">
        <v>41365</v>
      </c>
      <c r="B138" s="61" t="s">
        <v>274</v>
      </c>
      <c r="C138" s="65" t="s">
        <v>298</v>
      </c>
      <c r="D138" s="61" t="s">
        <v>299</v>
      </c>
      <c r="E138" s="62">
        <f t="shared" si="9"/>
        <v>0</v>
      </c>
      <c r="F138" s="63"/>
      <c r="G138" s="31">
        <v>12.45</v>
      </c>
      <c r="H138" s="31"/>
      <c r="I138" s="31"/>
      <c r="J138" s="78"/>
      <c r="K138" s="75"/>
      <c r="L138" s="76">
        <f>K138*$G$138</f>
        <v>0</v>
      </c>
      <c r="M138" s="75"/>
      <c r="N138" s="76">
        <f>M138*$G$138</f>
        <v>0</v>
      </c>
      <c r="O138" s="75"/>
      <c r="P138" s="76">
        <f>O138*$G$138</f>
        <v>0</v>
      </c>
      <c r="Q138" s="75"/>
      <c r="R138" s="76">
        <f>Q138*$G$138</f>
        <v>0</v>
      </c>
      <c r="S138" s="75"/>
      <c r="T138" s="76">
        <f>S138*$G$138</f>
        <v>0</v>
      </c>
      <c r="U138" s="75"/>
      <c r="V138" s="76">
        <f>U138*$G$138</f>
        <v>0</v>
      </c>
      <c r="W138" s="75"/>
      <c r="X138" s="76">
        <f>W138*$G$138</f>
        <v>0</v>
      </c>
      <c r="Y138" s="75"/>
      <c r="Z138" s="76">
        <f>Y138*$G$138</f>
        <v>0</v>
      </c>
      <c r="AA138" s="75"/>
      <c r="AB138" s="76">
        <f>AA138*$G$138</f>
        <v>0</v>
      </c>
      <c r="AC138" s="75"/>
      <c r="AD138" s="76">
        <f>AC138*$G$138</f>
        <v>0</v>
      </c>
      <c r="AE138" s="75"/>
      <c r="AF138" s="76">
        <f>AE138*$G$138</f>
        <v>0</v>
      </c>
      <c r="AG138" s="75"/>
      <c r="AH138" s="76">
        <f>AG138*$G$138</f>
        <v>0</v>
      </c>
      <c r="AI138" s="73"/>
      <c r="AJ138" s="64">
        <f t="shared" si="10"/>
        <v>0</v>
      </c>
      <c r="AK138" s="121">
        <f t="shared" si="11"/>
        <v>0</v>
      </c>
      <c r="AL138" s="68">
        <f t="shared" si="20"/>
        <v>0</v>
      </c>
      <c r="AM138" s="107"/>
      <c r="AN138" s="112"/>
      <c r="AO138" s="128"/>
      <c r="AP138" s="73"/>
    </row>
    <row r="139" spans="1:42" hidden="1">
      <c r="A139" s="60">
        <v>41365</v>
      </c>
      <c r="B139" s="61" t="s">
        <v>274</v>
      </c>
      <c r="C139" s="65" t="s">
        <v>275</v>
      </c>
      <c r="D139" s="61" t="s">
        <v>276</v>
      </c>
      <c r="E139" s="62">
        <f t="shared" si="9"/>
        <v>0</v>
      </c>
      <c r="F139" s="63"/>
      <c r="G139" s="31">
        <v>4.53</v>
      </c>
      <c r="H139" s="31"/>
      <c r="I139" s="31"/>
      <c r="J139" s="78"/>
      <c r="K139" s="75"/>
      <c r="L139" s="76">
        <f>K139*$G$139</f>
        <v>0</v>
      </c>
      <c r="M139" s="75"/>
      <c r="N139" s="76">
        <f>M139*$G$139</f>
        <v>0</v>
      </c>
      <c r="O139" s="75"/>
      <c r="P139" s="76">
        <f>O139*$G$139</f>
        <v>0</v>
      </c>
      <c r="Q139" s="75"/>
      <c r="R139" s="76">
        <f>Q139*$G$139</f>
        <v>0</v>
      </c>
      <c r="S139" s="75"/>
      <c r="T139" s="76">
        <f>S139*$G$139</f>
        <v>0</v>
      </c>
      <c r="U139" s="75"/>
      <c r="V139" s="76">
        <f>U139*$G$139</f>
        <v>0</v>
      </c>
      <c r="W139" s="75"/>
      <c r="X139" s="76">
        <f>W139*$G$139</f>
        <v>0</v>
      </c>
      <c r="Y139" s="75"/>
      <c r="Z139" s="76">
        <f>Y139*$G$139</f>
        <v>0</v>
      </c>
      <c r="AA139" s="75"/>
      <c r="AB139" s="76">
        <f>AA139*$G$139</f>
        <v>0</v>
      </c>
      <c r="AC139" s="75"/>
      <c r="AD139" s="76">
        <f>AC139*$G$139</f>
        <v>0</v>
      </c>
      <c r="AE139" s="75"/>
      <c r="AF139" s="76">
        <f>AE139*$G$139</f>
        <v>0</v>
      </c>
      <c r="AG139" s="75"/>
      <c r="AH139" s="76">
        <f>AG139*$G$139</f>
        <v>0</v>
      </c>
      <c r="AI139" s="73"/>
      <c r="AJ139" s="64">
        <f t="shared" si="10"/>
        <v>0</v>
      </c>
      <c r="AK139" s="121">
        <f t="shared" si="11"/>
        <v>0</v>
      </c>
      <c r="AL139" s="68">
        <f t="shared" si="20"/>
        <v>0</v>
      </c>
      <c r="AM139" s="107"/>
      <c r="AN139" s="112"/>
      <c r="AO139" s="128"/>
      <c r="AP139" s="73"/>
    </row>
    <row r="140" spans="1:42" hidden="1">
      <c r="A140" s="60">
        <v>41365</v>
      </c>
      <c r="B140" s="61" t="s">
        <v>274</v>
      </c>
      <c r="C140" s="65" t="s">
        <v>309</v>
      </c>
      <c r="D140" s="61" t="s">
        <v>310</v>
      </c>
      <c r="E140" s="62">
        <f t="shared" si="9"/>
        <v>0</v>
      </c>
      <c r="F140" s="63"/>
      <c r="G140" s="31">
        <v>22.65</v>
      </c>
      <c r="H140" s="31"/>
      <c r="I140" s="31"/>
      <c r="J140" s="78"/>
      <c r="K140" s="75"/>
      <c r="L140" s="76">
        <f>K140*$G$140</f>
        <v>0</v>
      </c>
      <c r="M140" s="75"/>
      <c r="N140" s="76">
        <f>M140*$G$140</f>
        <v>0</v>
      </c>
      <c r="O140" s="75"/>
      <c r="P140" s="76">
        <f>O140*$G$140</f>
        <v>0</v>
      </c>
      <c r="Q140" s="75"/>
      <c r="R140" s="76">
        <f>Q140*$G$140</f>
        <v>0</v>
      </c>
      <c r="S140" s="75"/>
      <c r="T140" s="76">
        <f>S140*$G$140</f>
        <v>0</v>
      </c>
      <c r="U140" s="75"/>
      <c r="V140" s="76">
        <f>U140*$G$140</f>
        <v>0</v>
      </c>
      <c r="W140" s="75"/>
      <c r="X140" s="76">
        <f>W140*$G$140</f>
        <v>0</v>
      </c>
      <c r="Y140" s="75"/>
      <c r="Z140" s="76">
        <f>Y140*$G$140</f>
        <v>0</v>
      </c>
      <c r="AA140" s="75"/>
      <c r="AB140" s="76">
        <f>AA140*$G$140</f>
        <v>0</v>
      </c>
      <c r="AC140" s="75"/>
      <c r="AD140" s="76">
        <f>AC140*$G$140</f>
        <v>0</v>
      </c>
      <c r="AE140" s="75"/>
      <c r="AF140" s="76">
        <f>AE140*$G$140</f>
        <v>0</v>
      </c>
      <c r="AG140" s="75"/>
      <c r="AH140" s="76">
        <f>AG140*$G$140</f>
        <v>0</v>
      </c>
      <c r="AI140" s="73"/>
      <c r="AJ140" s="64">
        <f t="shared" si="10"/>
        <v>0</v>
      </c>
      <c r="AK140" s="121">
        <f t="shared" si="11"/>
        <v>0</v>
      </c>
      <c r="AL140" s="68">
        <f t="shared" si="20"/>
        <v>0</v>
      </c>
      <c r="AM140" s="107"/>
      <c r="AN140" s="112"/>
      <c r="AO140" s="128"/>
      <c r="AP140" s="73"/>
    </row>
    <row r="141" spans="1:42" hidden="1">
      <c r="A141" s="60">
        <v>41365</v>
      </c>
      <c r="B141" s="61" t="s">
        <v>274</v>
      </c>
      <c r="C141" s="65" t="s">
        <v>292</v>
      </c>
      <c r="D141" s="61" t="s">
        <v>293</v>
      </c>
      <c r="E141" s="62">
        <f t="shared" si="9"/>
        <v>0</v>
      </c>
      <c r="F141" s="63"/>
      <c r="G141" s="31">
        <v>41.89</v>
      </c>
      <c r="H141" s="31"/>
      <c r="I141" s="31"/>
      <c r="J141" s="78"/>
      <c r="K141" s="75"/>
      <c r="L141" s="76">
        <f>K141*$G$141</f>
        <v>0</v>
      </c>
      <c r="M141" s="75"/>
      <c r="N141" s="76">
        <f>M141*$G$141</f>
        <v>0</v>
      </c>
      <c r="O141" s="75"/>
      <c r="P141" s="76">
        <f>O141*$G$141</f>
        <v>0</v>
      </c>
      <c r="Q141" s="75"/>
      <c r="R141" s="76">
        <f>Q141*$G$141</f>
        <v>0</v>
      </c>
      <c r="S141" s="75"/>
      <c r="T141" s="76">
        <f>S141*$G$141</f>
        <v>0</v>
      </c>
      <c r="U141" s="75"/>
      <c r="V141" s="76">
        <f>U141*$G$141</f>
        <v>0</v>
      </c>
      <c r="W141" s="75"/>
      <c r="X141" s="76">
        <f>W141*$G$141</f>
        <v>0</v>
      </c>
      <c r="Y141" s="75"/>
      <c r="Z141" s="76">
        <f>Y141*$G$141</f>
        <v>0</v>
      </c>
      <c r="AA141" s="75"/>
      <c r="AB141" s="76">
        <f>AA141*$G$141</f>
        <v>0</v>
      </c>
      <c r="AC141" s="75"/>
      <c r="AD141" s="76">
        <f>AC141*$G$141</f>
        <v>0</v>
      </c>
      <c r="AE141" s="75"/>
      <c r="AF141" s="76">
        <f>AE141*$G$141</f>
        <v>0</v>
      </c>
      <c r="AG141" s="75"/>
      <c r="AH141" s="76">
        <f>AG141*$G$141</f>
        <v>0</v>
      </c>
      <c r="AI141" s="73"/>
      <c r="AJ141" s="64">
        <f t="shared" si="10"/>
        <v>0</v>
      </c>
      <c r="AK141" s="121">
        <f t="shared" si="11"/>
        <v>0</v>
      </c>
      <c r="AL141" s="68">
        <f t="shared" si="20"/>
        <v>0</v>
      </c>
      <c r="AM141" s="107"/>
      <c r="AN141" s="112"/>
      <c r="AO141" s="128"/>
      <c r="AP141" s="73"/>
    </row>
    <row r="142" spans="1:42" hidden="1">
      <c r="A142" s="60">
        <v>41365</v>
      </c>
      <c r="B142" s="61" t="s">
        <v>274</v>
      </c>
      <c r="C142" s="65" t="s">
        <v>295</v>
      </c>
      <c r="D142" s="61" t="s">
        <v>296</v>
      </c>
      <c r="E142" s="62">
        <f t="shared" si="9"/>
        <v>0</v>
      </c>
      <c r="F142" s="63"/>
      <c r="G142" s="31">
        <v>24.91</v>
      </c>
      <c r="H142" s="31"/>
      <c r="I142" s="31"/>
      <c r="J142" s="78"/>
      <c r="K142" s="75"/>
      <c r="L142" s="76">
        <f>K142*$G$142</f>
        <v>0</v>
      </c>
      <c r="M142" s="75"/>
      <c r="N142" s="76">
        <f>M142*$G$142</f>
        <v>0</v>
      </c>
      <c r="O142" s="75"/>
      <c r="P142" s="76">
        <f>O142*$G$142</f>
        <v>0</v>
      </c>
      <c r="Q142" s="75"/>
      <c r="R142" s="76">
        <f>Q142*$G$142</f>
        <v>0</v>
      </c>
      <c r="S142" s="75"/>
      <c r="T142" s="76">
        <f>S142*$G$142</f>
        <v>0</v>
      </c>
      <c r="U142" s="75"/>
      <c r="V142" s="76">
        <f>U142*$G$142</f>
        <v>0</v>
      </c>
      <c r="W142" s="75"/>
      <c r="X142" s="76">
        <f>W142*$G$142</f>
        <v>0</v>
      </c>
      <c r="Y142" s="75"/>
      <c r="Z142" s="76">
        <f>Y142*$G$142</f>
        <v>0</v>
      </c>
      <c r="AA142" s="75"/>
      <c r="AB142" s="76">
        <f>AA142*$G$142</f>
        <v>0</v>
      </c>
      <c r="AC142" s="75"/>
      <c r="AD142" s="76">
        <f>AC142*$G$142</f>
        <v>0</v>
      </c>
      <c r="AE142" s="75"/>
      <c r="AF142" s="76">
        <f>AE142*$G$142</f>
        <v>0</v>
      </c>
      <c r="AG142" s="75"/>
      <c r="AH142" s="76">
        <f>AG142*$G$142</f>
        <v>0</v>
      </c>
      <c r="AI142" s="73"/>
      <c r="AJ142" s="64">
        <f t="shared" si="10"/>
        <v>0</v>
      </c>
      <c r="AK142" s="121">
        <f t="shared" si="11"/>
        <v>0</v>
      </c>
      <c r="AL142" s="68">
        <f t="shared" si="20"/>
        <v>0</v>
      </c>
      <c r="AM142" s="107"/>
      <c r="AN142" s="112"/>
      <c r="AO142" s="128"/>
      <c r="AP142" s="73"/>
    </row>
    <row r="143" spans="1:42" hidden="1">
      <c r="A143" s="60">
        <v>41365</v>
      </c>
      <c r="B143" s="61" t="s">
        <v>274</v>
      </c>
      <c r="C143" s="65" t="s">
        <v>320</v>
      </c>
      <c r="D143" s="61" t="s">
        <v>321</v>
      </c>
      <c r="E143" s="62">
        <f t="shared" si="9"/>
        <v>0</v>
      </c>
      <c r="F143" s="63"/>
      <c r="G143" s="31">
        <v>2.2599999999999998</v>
      </c>
      <c r="H143" s="31"/>
      <c r="I143" s="31"/>
      <c r="J143" s="78"/>
      <c r="K143" s="75"/>
      <c r="L143" s="76">
        <f>K143*$G$143</f>
        <v>0</v>
      </c>
      <c r="M143" s="75"/>
      <c r="N143" s="76">
        <f>M143*$G$143</f>
        <v>0</v>
      </c>
      <c r="O143" s="75"/>
      <c r="P143" s="76">
        <f>O143*$G$143</f>
        <v>0</v>
      </c>
      <c r="Q143" s="75"/>
      <c r="R143" s="76">
        <f>Q143*$G$143</f>
        <v>0</v>
      </c>
      <c r="S143" s="75"/>
      <c r="T143" s="76">
        <f>S143*$G$143</f>
        <v>0</v>
      </c>
      <c r="U143" s="75"/>
      <c r="V143" s="76">
        <f>U143*$G$143</f>
        <v>0</v>
      </c>
      <c r="W143" s="75"/>
      <c r="X143" s="76">
        <f>W143*$G$143</f>
        <v>0</v>
      </c>
      <c r="Y143" s="75"/>
      <c r="Z143" s="76">
        <f>Y143*$G$143</f>
        <v>0</v>
      </c>
      <c r="AA143" s="75"/>
      <c r="AB143" s="76">
        <f>AA143*$G$143</f>
        <v>0</v>
      </c>
      <c r="AC143" s="75"/>
      <c r="AD143" s="76">
        <f>AC143*$G$143</f>
        <v>0</v>
      </c>
      <c r="AE143" s="75"/>
      <c r="AF143" s="76">
        <f>AE143*$G$143</f>
        <v>0</v>
      </c>
      <c r="AG143" s="75"/>
      <c r="AH143" s="76">
        <f>AG143*$G$143</f>
        <v>0</v>
      </c>
      <c r="AI143" s="73"/>
      <c r="AJ143" s="64">
        <f t="shared" si="10"/>
        <v>0</v>
      </c>
      <c r="AK143" s="121">
        <f t="shared" si="11"/>
        <v>0</v>
      </c>
      <c r="AL143" s="68">
        <f t="shared" si="20"/>
        <v>0</v>
      </c>
      <c r="AM143" s="107"/>
      <c r="AN143" s="112"/>
      <c r="AO143" s="128"/>
      <c r="AP143" s="73"/>
    </row>
    <row r="144" spans="1:42" hidden="1">
      <c r="A144" s="60">
        <v>41365</v>
      </c>
      <c r="B144" s="61" t="s">
        <v>274</v>
      </c>
      <c r="C144" s="65" t="s">
        <v>278</v>
      </c>
      <c r="D144" s="61" t="s">
        <v>279</v>
      </c>
      <c r="E144" s="62">
        <f t="shared" si="9"/>
        <v>0</v>
      </c>
      <c r="F144" s="63"/>
      <c r="G144" s="31">
        <v>70.2</v>
      </c>
      <c r="H144" s="31"/>
      <c r="I144" s="31"/>
      <c r="J144" s="78"/>
      <c r="K144" s="75"/>
      <c r="L144" s="76">
        <f>K144*$G$144</f>
        <v>0</v>
      </c>
      <c r="M144" s="75"/>
      <c r="N144" s="76">
        <f>M144*$G$144</f>
        <v>0</v>
      </c>
      <c r="O144" s="75"/>
      <c r="P144" s="76">
        <f>O144*$G$144</f>
        <v>0</v>
      </c>
      <c r="Q144" s="75"/>
      <c r="R144" s="76">
        <f>Q144*$G$144</f>
        <v>0</v>
      </c>
      <c r="S144" s="75"/>
      <c r="T144" s="76">
        <f>S144*$G$144</f>
        <v>0</v>
      </c>
      <c r="U144" s="75"/>
      <c r="V144" s="76">
        <f>U144*$G$144</f>
        <v>0</v>
      </c>
      <c r="W144" s="75"/>
      <c r="X144" s="76">
        <f>W144*$G$144</f>
        <v>0</v>
      </c>
      <c r="Y144" s="75"/>
      <c r="Z144" s="76">
        <f>Y144*$G$144</f>
        <v>0</v>
      </c>
      <c r="AA144" s="75"/>
      <c r="AB144" s="76">
        <f>AA144*$G$144</f>
        <v>0</v>
      </c>
      <c r="AC144" s="75"/>
      <c r="AD144" s="76">
        <f>AC144*$G$144</f>
        <v>0</v>
      </c>
      <c r="AE144" s="75"/>
      <c r="AF144" s="76">
        <f>AE144*$G$144</f>
        <v>0</v>
      </c>
      <c r="AG144" s="75"/>
      <c r="AH144" s="76">
        <f>AG144*$G$144</f>
        <v>0</v>
      </c>
      <c r="AI144" s="73"/>
      <c r="AJ144" s="64">
        <f t="shared" si="10"/>
        <v>0</v>
      </c>
      <c r="AK144" s="121">
        <f t="shared" si="11"/>
        <v>0</v>
      </c>
      <c r="AL144" s="68">
        <f t="shared" si="20"/>
        <v>0</v>
      </c>
      <c r="AM144" s="107"/>
      <c r="AN144" s="112"/>
      <c r="AO144" s="128"/>
      <c r="AP144" s="73"/>
    </row>
    <row r="145" spans="1:42" hidden="1">
      <c r="A145" s="60">
        <v>41365</v>
      </c>
      <c r="B145" s="61" t="s">
        <v>274</v>
      </c>
      <c r="C145" s="65" t="s">
        <v>307</v>
      </c>
      <c r="D145" s="61" t="s">
        <v>308</v>
      </c>
      <c r="E145" s="62">
        <f t="shared" si="9"/>
        <v>0</v>
      </c>
      <c r="F145" s="63"/>
      <c r="G145" s="31">
        <v>28.31</v>
      </c>
      <c r="H145" s="31"/>
      <c r="I145" s="31"/>
      <c r="J145" s="78"/>
      <c r="K145" s="75"/>
      <c r="L145" s="76">
        <f>K145*$G$145</f>
        <v>0</v>
      </c>
      <c r="M145" s="75"/>
      <c r="N145" s="76">
        <f>M145*$G$145</f>
        <v>0</v>
      </c>
      <c r="O145" s="75"/>
      <c r="P145" s="76">
        <f>O145*$G$145</f>
        <v>0</v>
      </c>
      <c r="Q145" s="75"/>
      <c r="R145" s="76">
        <f>Q145*$G$145</f>
        <v>0</v>
      </c>
      <c r="S145" s="75"/>
      <c r="T145" s="76">
        <f>S145*$G$145</f>
        <v>0</v>
      </c>
      <c r="U145" s="75"/>
      <c r="V145" s="76">
        <f>U145*$G$145</f>
        <v>0</v>
      </c>
      <c r="W145" s="75"/>
      <c r="X145" s="76">
        <f>W145*$G$145</f>
        <v>0</v>
      </c>
      <c r="Y145" s="75"/>
      <c r="Z145" s="76">
        <f>Y145*$G$145</f>
        <v>0</v>
      </c>
      <c r="AA145" s="75"/>
      <c r="AB145" s="76">
        <f>AA145*$G$145</f>
        <v>0</v>
      </c>
      <c r="AC145" s="75"/>
      <c r="AD145" s="76">
        <f>AC145*$G$145</f>
        <v>0</v>
      </c>
      <c r="AE145" s="75"/>
      <c r="AF145" s="76">
        <f>AE145*$G$145</f>
        <v>0</v>
      </c>
      <c r="AG145" s="75"/>
      <c r="AH145" s="76">
        <f>AG145*$G$145</f>
        <v>0</v>
      </c>
      <c r="AI145" s="73"/>
      <c r="AJ145" s="64">
        <f t="shared" si="10"/>
        <v>0</v>
      </c>
      <c r="AK145" s="121">
        <f t="shared" si="11"/>
        <v>0</v>
      </c>
      <c r="AL145" s="68">
        <f t="shared" si="20"/>
        <v>0</v>
      </c>
      <c r="AM145" s="107"/>
      <c r="AN145" s="112"/>
      <c r="AO145" s="128"/>
      <c r="AP145" s="73"/>
    </row>
    <row r="146" spans="1:42" hidden="1">
      <c r="A146" s="60">
        <v>41365</v>
      </c>
      <c r="B146" s="61" t="s">
        <v>274</v>
      </c>
      <c r="C146" s="65" t="s">
        <v>301</v>
      </c>
      <c r="D146" s="61" t="s">
        <v>302</v>
      </c>
      <c r="E146" s="62">
        <f t="shared" si="9"/>
        <v>0</v>
      </c>
      <c r="F146" s="63"/>
      <c r="G146" s="31">
        <v>223.05</v>
      </c>
      <c r="H146" s="31"/>
      <c r="I146" s="31"/>
      <c r="J146" s="78"/>
      <c r="K146" s="75"/>
      <c r="L146" s="76">
        <f>K146*$G$146</f>
        <v>0</v>
      </c>
      <c r="M146" s="75"/>
      <c r="N146" s="76">
        <f>M146*$G$146</f>
        <v>0</v>
      </c>
      <c r="O146" s="75"/>
      <c r="P146" s="76">
        <f>O146*$G$146</f>
        <v>0</v>
      </c>
      <c r="Q146" s="75"/>
      <c r="R146" s="76">
        <f>Q146*$G$146</f>
        <v>0</v>
      </c>
      <c r="S146" s="75"/>
      <c r="T146" s="76">
        <f>S146*$G$146</f>
        <v>0</v>
      </c>
      <c r="U146" s="75"/>
      <c r="V146" s="76">
        <f>U146*$G$146</f>
        <v>0</v>
      </c>
      <c r="W146" s="75"/>
      <c r="X146" s="76">
        <f>W146*$G$146</f>
        <v>0</v>
      </c>
      <c r="Y146" s="75"/>
      <c r="Z146" s="76">
        <f>Y146*$G$146</f>
        <v>0</v>
      </c>
      <c r="AA146" s="75"/>
      <c r="AB146" s="76">
        <f>AA146*$G$146</f>
        <v>0</v>
      </c>
      <c r="AC146" s="75"/>
      <c r="AD146" s="76">
        <f>AC146*$G$146</f>
        <v>0</v>
      </c>
      <c r="AE146" s="75"/>
      <c r="AF146" s="76">
        <f>AE146*$G$146</f>
        <v>0</v>
      </c>
      <c r="AG146" s="75"/>
      <c r="AH146" s="76">
        <f>AG146*$G$146</f>
        <v>0</v>
      </c>
      <c r="AI146" s="73"/>
      <c r="AJ146" s="64">
        <f t="shared" si="10"/>
        <v>0</v>
      </c>
      <c r="AK146" s="121">
        <f t="shared" si="11"/>
        <v>0</v>
      </c>
      <c r="AL146" s="68">
        <f t="shared" si="20"/>
        <v>0</v>
      </c>
      <c r="AM146" s="107"/>
      <c r="AN146" s="112"/>
      <c r="AO146" s="128"/>
      <c r="AP146" s="73"/>
    </row>
    <row r="147" spans="1:42" hidden="1">
      <c r="A147" s="60">
        <v>41365</v>
      </c>
      <c r="B147" s="61" t="s">
        <v>274</v>
      </c>
      <c r="C147" s="65" t="s">
        <v>290</v>
      </c>
      <c r="D147" s="61" t="s">
        <v>291</v>
      </c>
      <c r="E147" s="62">
        <f t="shared" si="9"/>
        <v>0</v>
      </c>
      <c r="F147" s="63"/>
      <c r="G147" s="31">
        <v>5.66</v>
      </c>
      <c r="H147" s="31"/>
      <c r="I147" s="31"/>
      <c r="J147" s="78"/>
      <c r="K147" s="75"/>
      <c r="L147" s="76">
        <f>K147*$G$147</f>
        <v>0</v>
      </c>
      <c r="M147" s="75"/>
      <c r="N147" s="76">
        <f>M147*$G$147</f>
        <v>0</v>
      </c>
      <c r="O147" s="75"/>
      <c r="P147" s="76">
        <f>O147*$G$147</f>
        <v>0</v>
      </c>
      <c r="Q147" s="75"/>
      <c r="R147" s="76">
        <f>Q147*$G$147</f>
        <v>0</v>
      </c>
      <c r="S147" s="75"/>
      <c r="T147" s="76">
        <f>S147*$G$147</f>
        <v>0</v>
      </c>
      <c r="U147" s="75"/>
      <c r="V147" s="76">
        <f>U147*$G$147</f>
        <v>0</v>
      </c>
      <c r="W147" s="75"/>
      <c r="X147" s="76">
        <f>W147*$G$147</f>
        <v>0</v>
      </c>
      <c r="Y147" s="75"/>
      <c r="Z147" s="76">
        <f>Y147*$G$147</f>
        <v>0</v>
      </c>
      <c r="AA147" s="75"/>
      <c r="AB147" s="76">
        <f>AA147*$G$147</f>
        <v>0</v>
      </c>
      <c r="AC147" s="75"/>
      <c r="AD147" s="76">
        <f>AC147*$G$147</f>
        <v>0</v>
      </c>
      <c r="AE147" s="75"/>
      <c r="AF147" s="76">
        <f>AE147*$G$147</f>
        <v>0</v>
      </c>
      <c r="AG147" s="75"/>
      <c r="AH147" s="76">
        <f>AG147*$G$147</f>
        <v>0</v>
      </c>
      <c r="AI147" s="73"/>
      <c r="AJ147" s="64">
        <f t="shared" si="10"/>
        <v>0</v>
      </c>
      <c r="AK147" s="121">
        <f t="shared" si="11"/>
        <v>0</v>
      </c>
      <c r="AL147" s="68">
        <f t="shared" si="20"/>
        <v>0</v>
      </c>
      <c r="AM147" s="107"/>
      <c r="AN147" s="112"/>
      <c r="AO147" s="128"/>
      <c r="AP147" s="73"/>
    </row>
    <row r="148" spans="1:42" hidden="1">
      <c r="A148" s="60">
        <v>41365</v>
      </c>
      <c r="B148" s="61" t="s">
        <v>274</v>
      </c>
      <c r="C148" s="65" t="s">
        <v>287</v>
      </c>
      <c r="D148" s="61" t="s">
        <v>288</v>
      </c>
      <c r="E148" s="62">
        <f t="shared" si="9"/>
        <v>0</v>
      </c>
      <c r="F148" s="63"/>
      <c r="G148" s="31">
        <v>9.06</v>
      </c>
      <c r="H148" s="31"/>
      <c r="I148" s="31"/>
      <c r="J148" s="78"/>
      <c r="K148" s="75"/>
      <c r="L148" s="76">
        <f>K148*$G$148</f>
        <v>0</v>
      </c>
      <c r="M148" s="75"/>
      <c r="N148" s="76">
        <f>M148*$G$148</f>
        <v>0</v>
      </c>
      <c r="O148" s="75"/>
      <c r="P148" s="76">
        <f>O148*$G$148</f>
        <v>0</v>
      </c>
      <c r="Q148" s="75"/>
      <c r="R148" s="76">
        <f>Q148*$G$148</f>
        <v>0</v>
      </c>
      <c r="S148" s="75"/>
      <c r="T148" s="76">
        <f>S148*$G$148</f>
        <v>0</v>
      </c>
      <c r="U148" s="75"/>
      <c r="V148" s="76">
        <f>U148*$G$148</f>
        <v>0</v>
      </c>
      <c r="W148" s="75"/>
      <c r="X148" s="76">
        <f>W148*$G$148</f>
        <v>0</v>
      </c>
      <c r="Y148" s="75"/>
      <c r="Z148" s="76">
        <f>Y148*$G$148</f>
        <v>0</v>
      </c>
      <c r="AA148" s="75"/>
      <c r="AB148" s="76">
        <f>AA148*$G$148</f>
        <v>0</v>
      </c>
      <c r="AC148" s="75"/>
      <c r="AD148" s="76">
        <f>AC148*$G$148</f>
        <v>0</v>
      </c>
      <c r="AE148" s="75"/>
      <c r="AF148" s="76">
        <f>AE148*$G$148</f>
        <v>0</v>
      </c>
      <c r="AG148" s="75"/>
      <c r="AH148" s="76">
        <f>AG148*$G$148</f>
        <v>0</v>
      </c>
      <c r="AI148" s="73"/>
      <c r="AJ148" s="64">
        <f t="shared" si="10"/>
        <v>0</v>
      </c>
      <c r="AK148" s="121">
        <f t="shared" si="11"/>
        <v>0</v>
      </c>
      <c r="AL148" s="68">
        <f t="shared" si="20"/>
        <v>0</v>
      </c>
      <c r="AM148" s="107"/>
      <c r="AN148" s="112"/>
      <c r="AO148" s="128"/>
      <c r="AP148" s="73"/>
    </row>
    <row r="149" spans="1:42" hidden="1">
      <c r="A149" s="60">
        <v>41365</v>
      </c>
      <c r="B149" s="61" t="s">
        <v>274</v>
      </c>
      <c r="C149" s="65" t="s">
        <v>326</v>
      </c>
      <c r="D149" s="61" t="s">
        <v>327</v>
      </c>
      <c r="E149" s="62">
        <f t="shared" si="9"/>
        <v>0</v>
      </c>
      <c r="F149" s="63"/>
      <c r="G149" s="31">
        <v>90.58</v>
      </c>
      <c r="H149" s="31"/>
      <c r="I149" s="31"/>
      <c r="J149" s="78"/>
      <c r="K149" s="75"/>
      <c r="L149" s="76">
        <f>K149*$G$149</f>
        <v>0</v>
      </c>
      <c r="M149" s="75"/>
      <c r="N149" s="76">
        <f>M149*$G$149</f>
        <v>0</v>
      </c>
      <c r="O149" s="75"/>
      <c r="P149" s="76">
        <f>O149*$G$149</f>
        <v>0</v>
      </c>
      <c r="Q149" s="75"/>
      <c r="R149" s="76">
        <f>Q149*$G$149</f>
        <v>0</v>
      </c>
      <c r="S149" s="75"/>
      <c r="T149" s="76">
        <f>S149*$G$149</f>
        <v>0</v>
      </c>
      <c r="U149" s="75"/>
      <c r="V149" s="76">
        <f>U149*$G$149</f>
        <v>0</v>
      </c>
      <c r="W149" s="75"/>
      <c r="X149" s="76">
        <f>W149*$G$149</f>
        <v>0</v>
      </c>
      <c r="Y149" s="75"/>
      <c r="Z149" s="76">
        <f>Y149*$G$149</f>
        <v>0</v>
      </c>
      <c r="AA149" s="75"/>
      <c r="AB149" s="76">
        <f>AA149*$G$149</f>
        <v>0</v>
      </c>
      <c r="AC149" s="75"/>
      <c r="AD149" s="76">
        <f>AC149*$G$149</f>
        <v>0</v>
      </c>
      <c r="AE149" s="75"/>
      <c r="AF149" s="76">
        <f>AE149*$G$149</f>
        <v>0</v>
      </c>
      <c r="AG149" s="75"/>
      <c r="AH149" s="76">
        <f>AG149*$G$149</f>
        <v>0</v>
      </c>
      <c r="AI149" s="73"/>
      <c r="AJ149" s="64">
        <f t="shared" si="10"/>
        <v>0</v>
      </c>
      <c r="AK149" s="121">
        <f t="shared" si="11"/>
        <v>0</v>
      </c>
      <c r="AL149" s="68">
        <f t="shared" si="20"/>
        <v>0</v>
      </c>
      <c r="AM149" s="107"/>
      <c r="AN149" s="112"/>
      <c r="AO149" s="128"/>
      <c r="AP149" s="73"/>
    </row>
    <row r="150" spans="1:42">
      <c r="A150" s="60">
        <v>41000</v>
      </c>
      <c r="B150" s="61" t="s">
        <v>6</v>
      </c>
      <c r="C150" s="65">
        <v>1595</v>
      </c>
      <c r="D150" s="61" t="s">
        <v>423</v>
      </c>
      <c r="E150" s="62">
        <f t="shared" si="9"/>
        <v>848</v>
      </c>
      <c r="F150" s="63"/>
      <c r="G150" s="31">
        <v>37.619999999999997</v>
      </c>
      <c r="H150" s="31"/>
      <c r="I150" s="31"/>
      <c r="J150" s="78"/>
      <c r="K150" s="75">
        <v>41</v>
      </c>
      <c r="L150" s="76">
        <f>K150*$G$150</f>
        <v>1542.4199999999998</v>
      </c>
      <c r="M150" s="75">
        <v>14</v>
      </c>
      <c r="N150" s="76">
        <f>M150*$G$150</f>
        <v>526.67999999999995</v>
      </c>
      <c r="O150" s="75"/>
      <c r="P150" s="76">
        <f>O150*$G$150</f>
        <v>0</v>
      </c>
      <c r="Q150" s="75">
        <v>56</v>
      </c>
      <c r="R150" s="76">
        <f>Q150*$G$150</f>
        <v>2106.7199999999998</v>
      </c>
      <c r="S150" s="75">
        <v>9</v>
      </c>
      <c r="T150" s="76">
        <f>S150*$G$150</f>
        <v>338.58</v>
      </c>
      <c r="U150" s="75">
        <v>70</v>
      </c>
      <c r="V150" s="76">
        <f>U150*$G$150</f>
        <v>2633.3999999999996</v>
      </c>
      <c r="W150" s="75">
        <v>81</v>
      </c>
      <c r="X150" s="76">
        <f>W150*$G$150</f>
        <v>3047.22</v>
      </c>
      <c r="Y150" s="75">
        <v>96</v>
      </c>
      <c r="Z150" s="76">
        <f>Y150*$G$150</f>
        <v>3611.5199999999995</v>
      </c>
      <c r="AA150" s="75">
        <v>162</v>
      </c>
      <c r="AB150" s="76">
        <f>AA150*$G$150</f>
        <v>6094.44</v>
      </c>
      <c r="AC150" s="75">
        <v>125</v>
      </c>
      <c r="AD150" s="76">
        <f>AC150*$G$150</f>
        <v>4702.5</v>
      </c>
      <c r="AE150" s="75">
        <v>68</v>
      </c>
      <c r="AF150" s="76">
        <f>AE150*$G$150</f>
        <v>2558.16</v>
      </c>
      <c r="AG150" s="75">
        <v>126</v>
      </c>
      <c r="AH150" s="76">
        <f>AG150*$G$150</f>
        <v>4740.12</v>
      </c>
      <c r="AI150" s="73"/>
      <c r="AJ150" s="64">
        <f t="shared" si="10"/>
        <v>848</v>
      </c>
      <c r="AK150" s="121">
        <f t="shared" si="11"/>
        <v>31901.759999999995</v>
      </c>
      <c r="AL150" s="68">
        <f t="shared" si="20"/>
        <v>5.174170654586006</v>
      </c>
      <c r="AM150" s="107"/>
      <c r="AN150" s="112"/>
      <c r="AO150" s="128"/>
      <c r="AP150" s="73"/>
    </row>
    <row r="151" spans="1:42">
      <c r="A151" s="60">
        <v>40544</v>
      </c>
      <c r="B151" s="61" t="s">
        <v>6</v>
      </c>
      <c r="C151" s="65">
        <v>1597</v>
      </c>
      <c r="D151" s="61" t="s">
        <v>424</v>
      </c>
      <c r="E151" s="62">
        <f t="shared" si="9"/>
        <v>20</v>
      </c>
      <c r="F151" s="63"/>
      <c r="G151" s="31">
        <v>300.04000000000002</v>
      </c>
      <c r="H151" s="31"/>
      <c r="I151" s="31"/>
      <c r="J151" s="78"/>
      <c r="K151" s="75">
        <v>1</v>
      </c>
      <c r="L151" s="76">
        <f>K151*$G$151</f>
        <v>300.04000000000002</v>
      </c>
      <c r="M151" s="75"/>
      <c r="N151" s="76">
        <f>M151*$G$151</f>
        <v>0</v>
      </c>
      <c r="O151" s="75">
        <v>1</v>
      </c>
      <c r="P151" s="76">
        <f>O151*$G$151</f>
        <v>300.04000000000002</v>
      </c>
      <c r="Q151" s="75">
        <v>1</v>
      </c>
      <c r="R151" s="76">
        <f>Q151*$G$151</f>
        <v>300.04000000000002</v>
      </c>
      <c r="S151" s="75">
        <v>1</v>
      </c>
      <c r="T151" s="76">
        <f>S151*$G$151</f>
        <v>300.04000000000002</v>
      </c>
      <c r="U151" s="75"/>
      <c r="V151" s="76">
        <f>U151*$G$151</f>
        <v>0</v>
      </c>
      <c r="W151" s="75">
        <v>5</v>
      </c>
      <c r="X151" s="76">
        <f>W151*$G$151</f>
        <v>1500.2</v>
      </c>
      <c r="Y151" s="75">
        <v>3</v>
      </c>
      <c r="Z151" s="76">
        <f>Y151*$G$151</f>
        <v>900.12000000000012</v>
      </c>
      <c r="AA151" s="75">
        <v>2</v>
      </c>
      <c r="AB151" s="76">
        <f>AA151*$G$151</f>
        <v>600.08000000000004</v>
      </c>
      <c r="AC151" s="75">
        <v>4</v>
      </c>
      <c r="AD151" s="76">
        <f>AC151*$G$151</f>
        <v>1200.1600000000001</v>
      </c>
      <c r="AE151" s="75"/>
      <c r="AF151" s="76">
        <f>AE151*$G$151</f>
        <v>0</v>
      </c>
      <c r="AG151" s="75">
        <v>2</v>
      </c>
      <c r="AH151" s="76">
        <f>AG151*$G$151</f>
        <v>600.08000000000004</v>
      </c>
      <c r="AI151" s="73"/>
      <c r="AJ151" s="64">
        <f t="shared" si="10"/>
        <v>20</v>
      </c>
      <c r="AK151" s="121">
        <f t="shared" si="11"/>
        <v>6000.8</v>
      </c>
      <c r="AL151" s="68">
        <f t="shared" si="20"/>
        <v>0.9732743041148737</v>
      </c>
      <c r="AM151" s="107"/>
      <c r="AN151" s="112"/>
      <c r="AO151" s="128"/>
      <c r="AP151" s="73"/>
    </row>
    <row r="152" spans="1:42" ht="12.75" thickBot="1">
      <c r="A152" s="60">
        <v>40544</v>
      </c>
      <c r="B152" s="61" t="s">
        <v>6</v>
      </c>
      <c r="C152" s="65">
        <v>1598</v>
      </c>
      <c r="D152" s="61" t="s">
        <v>425</v>
      </c>
      <c r="E152" s="62">
        <f t="shared" si="9"/>
        <v>107</v>
      </c>
      <c r="F152" s="63"/>
      <c r="G152" s="31">
        <v>120.02</v>
      </c>
      <c r="H152" s="31"/>
      <c r="I152" s="31"/>
      <c r="J152" s="78"/>
      <c r="K152" s="75">
        <v>12</v>
      </c>
      <c r="L152" s="76">
        <f>K152*$G$152</f>
        <v>1440.24</v>
      </c>
      <c r="M152" s="75">
        <v>11</v>
      </c>
      <c r="N152" s="76">
        <f>M152*$G$152</f>
        <v>1320.22</v>
      </c>
      <c r="O152" s="75">
        <v>10</v>
      </c>
      <c r="P152" s="76">
        <f>O152*$G$152</f>
        <v>1200.2</v>
      </c>
      <c r="Q152" s="75">
        <v>11</v>
      </c>
      <c r="R152" s="76">
        <f>Q152*$G$152</f>
        <v>1320.22</v>
      </c>
      <c r="S152" s="75">
        <v>5</v>
      </c>
      <c r="T152" s="76">
        <f>S152*$G$152</f>
        <v>600.1</v>
      </c>
      <c r="U152" s="75">
        <v>16</v>
      </c>
      <c r="V152" s="76">
        <f>U152*$G$152</f>
        <v>1920.32</v>
      </c>
      <c r="W152" s="75">
        <v>10</v>
      </c>
      <c r="X152" s="76">
        <f>W152*$G$152</f>
        <v>1200.2</v>
      </c>
      <c r="Y152" s="75">
        <v>4</v>
      </c>
      <c r="Z152" s="76">
        <f>Y152*$G$152</f>
        <v>480.08</v>
      </c>
      <c r="AA152" s="75">
        <v>5</v>
      </c>
      <c r="AB152" s="76">
        <f>AA152*$G$152</f>
        <v>600.1</v>
      </c>
      <c r="AC152" s="75">
        <v>10</v>
      </c>
      <c r="AD152" s="76">
        <f>AC152*$G$152</f>
        <v>1200.2</v>
      </c>
      <c r="AE152" s="75">
        <v>5</v>
      </c>
      <c r="AF152" s="76">
        <f>AE152*$G$152</f>
        <v>600.1</v>
      </c>
      <c r="AG152" s="75">
        <v>8</v>
      </c>
      <c r="AH152" s="76">
        <f>AG152*$G$152</f>
        <v>960.16</v>
      </c>
      <c r="AI152" s="73"/>
      <c r="AJ152" s="64">
        <f t="shared" si="10"/>
        <v>107</v>
      </c>
      <c r="AK152" s="121">
        <f t="shared" si="11"/>
        <v>12842.140000000001</v>
      </c>
      <c r="AL152" s="68">
        <f t="shared" si="20"/>
        <v>2.0828764284505041</v>
      </c>
      <c r="AM152" s="107"/>
      <c r="AN152" s="114"/>
      <c r="AO152" s="129"/>
      <c r="AP152" s="73"/>
    </row>
    <row r="153" spans="1:42" ht="12.75" thickBot="1">
      <c r="A153" s="60"/>
      <c r="B153" s="61"/>
      <c r="C153" s="65"/>
      <c r="D153" s="61"/>
      <c r="E153" s="62"/>
      <c r="F153" s="63"/>
      <c r="G153" s="31"/>
      <c r="H153" s="31"/>
      <c r="I153" s="31"/>
      <c r="J153" s="78"/>
      <c r="K153" s="75"/>
      <c r="L153" s="76"/>
      <c r="M153" s="75"/>
      <c r="N153" s="76"/>
      <c r="O153" s="75"/>
      <c r="P153" s="76"/>
      <c r="Q153" s="75"/>
      <c r="R153" s="76"/>
      <c r="S153" s="75"/>
      <c r="T153" s="76"/>
      <c r="U153" s="75"/>
      <c r="V153" s="76"/>
      <c r="W153" s="75"/>
      <c r="X153" s="76"/>
      <c r="Y153" s="75"/>
      <c r="Z153" s="76"/>
      <c r="AA153" s="75"/>
      <c r="AB153" s="76"/>
      <c r="AC153" s="75"/>
      <c r="AD153" s="76"/>
      <c r="AE153" s="75"/>
      <c r="AF153" s="76"/>
      <c r="AG153" s="75"/>
      <c r="AH153" s="76"/>
      <c r="AI153" s="73"/>
      <c r="AJ153" s="64"/>
      <c r="AK153" s="126"/>
      <c r="AL153" s="132"/>
      <c r="AM153" s="110"/>
      <c r="AN153" s="115"/>
      <c r="AO153" s="115"/>
    </row>
    <row r="154" spans="1:42">
      <c r="AJ154" s="130"/>
      <c r="AK154" s="133" t="s">
        <v>495</v>
      </c>
      <c r="AL154" s="134" t="s">
        <v>496</v>
      </c>
      <c r="AM154" s="135" t="s">
        <v>497</v>
      </c>
      <c r="AN154" s="113"/>
    </row>
    <row r="155" spans="1:42" ht="12.75" thickBot="1">
      <c r="E155" s="64">
        <f>SUM(E3:E150)</f>
        <v>8056</v>
      </c>
      <c r="K155" s="64">
        <f>SUM(K3:K154)</f>
        <v>631</v>
      </c>
      <c r="L155" s="48">
        <f>SUM(L6:L150)</f>
        <v>35749.060000000005</v>
      </c>
      <c r="M155" s="64">
        <f>SUM(M3:M154)</f>
        <v>468</v>
      </c>
      <c r="N155" s="48">
        <f>SUM(N6:N150)</f>
        <v>42856.650000000009</v>
      </c>
      <c r="O155" s="64">
        <f>SUM(O3:O154)</f>
        <v>785</v>
      </c>
      <c r="P155" s="48">
        <f>SUM(P6:P150)</f>
        <v>70149.490000000005</v>
      </c>
      <c r="Q155" s="64">
        <f>SUM(Q3:Q154)</f>
        <v>661</v>
      </c>
      <c r="R155" s="48">
        <f>SUM(R6:R150)</f>
        <v>83141.709999999992</v>
      </c>
      <c r="S155" s="64">
        <f>SUM(S3:S154)</f>
        <v>559</v>
      </c>
      <c r="T155" s="48">
        <f>SUM(T6:T150)</f>
        <v>65325.530000000006</v>
      </c>
      <c r="U155" s="64">
        <f>SUM(U3:U154)</f>
        <v>693</v>
      </c>
      <c r="V155" s="48">
        <f>SUM(V6:V150)</f>
        <v>48902.26</v>
      </c>
      <c r="W155" s="64">
        <f>SUM(W3:W154)</f>
        <v>707</v>
      </c>
      <c r="X155" s="48">
        <f>SUM(X6:X150)</f>
        <v>46254.790000000008</v>
      </c>
      <c r="Y155" s="64">
        <f>SUM(Y3:Y154)</f>
        <v>664</v>
      </c>
      <c r="Z155" s="48">
        <f>SUM(Z6:Z150)</f>
        <v>42667.30999999999</v>
      </c>
      <c r="AA155" s="64">
        <f>SUM(AA3:AA154)</f>
        <v>802</v>
      </c>
      <c r="AB155" s="48">
        <f>SUM(AB6:AB150)</f>
        <v>46652.270000000004</v>
      </c>
      <c r="AC155" s="64">
        <f>SUM(AC3:AC154)</f>
        <v>784</v>
      </c>
      <c r="AD155" s="48">
        <f>SUM(AD6:AD150)</f>
        <v>47353.250000000007</v>
      </c>
      <c r="AE155" s="64">
        <f>SUM(AE3:AE154)</f>
        <v>732</v>
      </c>
      <c r="AF155" s="48">
        <f>SUM(AF6:AF150)</f>
        <v>42527.459999999992</v>
      </c>
      <c r="AG155" s="64">
        <f>SUM(AG3:AG154)</f>
        <v>697</v>
      </c>
      <c r="AH155" s="48">
        <f>SUM(AH6:AH150)</f>
        <v>44978.160000000011</v>
      </c>
      <c r="AJ155" s="130">
        <f>SUM(AJ3:AJ150)</f>
        <v>8056</v>
      </c>
      <c r="AK155" s="136">
        <f>SUM(AK6:AK150)</f>
        <v>616557.93999999994</v>
      </c>
      <c r="AL155" s="137">
        <f>SUM(AL6:AL150)</f>
        <v>100.00000000000006</v>
      </c>
      <c r="AM155" s="138">
        <f>AVERAGE(AH155,AF155,AD155,AB155,Z155,X155,V155,T155,R155,P155,N155,L155)</f>
        <v>51379.828333333338</v>
      </c>
      <c r="AN155" s="131"/>
      <c r="AO155" s="121"/>
    </row>
    <row r="156" spans="1:42">
      <c r="D156" s="119" t="s">
        <v>490</v>
      </c>
      <c r="E156" s="47">
        <v>2200</v>
      </c>
      <c r="K156" s="64" t="s">
        <v>359</v>
      </c>
      <c r="L156" s="48">
        <f>L155*0.91</f>
        <v>32531.644600000007</v>
      </c>
      <c r="N156" s="48">
        <f>N155*0.91</f>
        <v>38999.551500000009</v>
      </c>
      <c r="P156" s="48">
        <f>P155*0.91</f>
        <v>63836.03590000001</v>
      </c>
      <c r="R156" s="48">
        <f>R155*0.91</f>
        <v>75658.956099999996</v>
      </c>
      <c r="S156" s="48"/>
      <c r="T156" s="48">
        <f>T155*0.91</f>
        <v>59446.232300000011</v>
      </c>
      <c r="U156" s="48"/>
      <c r="V156" s="48">
        <f>V155*0.91</f>
        <v>44501.056600000004</v>
      </c>
      <c r="W156" s="48"/>
      <c r="X156" s="48">
        <f>X155*0.91</f>
        <v>42091.858900000007</v>
      </c>
      <c r="Y156" s="48"/>
      <c r="Z156" s="48">
        <f>Z155*0.8</f>
        <v>34133.847999999991</v>
      </c>
      <c r="AB156" s="48">
        <f>AB155*0.91</f>
        <v>42453.565700000006</v>
      </c>
      <c r="AD156" s="48">
        <f>AD155*0.91</f>
        <v>43091.457500000011</v>
      </c>
      <c r="AF156" s="48">
        <f>AF155*0.91</f>
        <v>38699.988599999997</v>
      </c>
      <c r="AH156" s="48">
        <f>AH155*0.91</f>
        <v>40930.125600000014</v>
      </c>
      <c r="AK156" s="125"/>
      <c r="AL156" s="115"/>
      <c r="AM156" s="74"/>
    </row>
    <row r="157" spans="1:42">
      <c r="C157" s="69">
        <v>2014</v>
      </c>
    </row>
    <row r="158" spans="1:42">
      <c r="C158" s="59" t="s">
        <v>486</v>
      </c>
    </row>
    <row r="159" spans="1:42">
      <c r="C159" s="59" t="s">
        <v>373</v>
      </c>
    </row>
    <row r="160" spans="1:42">
      <c r="C160" s="59" t="s">
        <v>488</v>
      </c>
    </row>
    <row r="161" spans="3:39">
      <c r="C161" s="59" t="s">
        <v>489</v>
      </c>
    </row>
    <row r="162" spans="3:39">
      <c r="C162" s="59" t="s">
        <v>487</v>
      </c>
    </row>
    <row r="163" spans="3:39">
      <c r="D163" s="70" t="s">
        <v>405</v>
      </c>
    </row>
    <row r="164" spans="3:39" ht="12" customHeight="1">
      <c r="D164" s="91" t="s">
        <v>407</v>
      </c>
      <c r="E164" s="92"/>
      <c r="F164" s="93"/>
      <c r="G164" s="86">
        <v>72</v>
      </c>
      <c r="H164" s="85"/>
      <c r="I164" s="84"/>
      <c r="J164" s="84"/>
      <c r="K164" s="84"/>
      <c r="L164" s="84"/>
      <c r="M164" s="84"/>
      <c r="N164" s="84"/>
      <c r="O164" s="84"/>
      <c r="P164" s="84"/>
      <c r="Q164" s="84"/>
      <c r="R164" s="85"/>
      <c r="AK164" s="94"/>
      <c r="AL164" s="71"/>
      <c r="AM164" s="97"/>
    </row>
    <row r="165" spans="3:39" ht="12" customHeight="1">
      <c r="D165" s="91" t="s">
        <v>408</v>
      </c>
      <c r="E165" s="92"/>
      <c r="F165" s="93"/>
      <c r="G165" s="86">
        <v>250</v>
      </c>
      <c r="H165" s="85"/>
      <c r="I165" s="84"/>
      <c r="J165" s="84"/>
      <c r="K165" s="84"/>
      <c r="L165" s="84"/>
      <c r="M165" s="84"/>
      <c r="N165" s="84"/>
      <c r="O165" s="84"/>
      <c r="P165" s="84"/>
      <c r="Q165" s="84"/>
      <c r="R165" s="85"/>
      <c r="AK165" s="94"/>
      <c r="AL165" s="71"/>
      <c r="AM165" s="97"/>
    </row>
    <row r="166" spans="3:39" ht="12" customHeight="1">
      <c r="D166" s="91" t="s">
        <v>409</v>
      </c>
      <c r="E166" s="92"/>
      <c r="F166" s="93"/>
      <c r="G166" s="86">
        <v>100</v>
      </c>
      <c r="H166" s="85"/>
      <c r="I166" s="84"/>
      <c r="J166" s="84"/>
      <c r="K166" s="84"/>
      <c r="L166" s="84"/>
      <c r="M166" s="84"/>
      <c r="N166" s="84"/>
      <c r="O166" s="84"/>
      <c r="P166" s="84"/>
      <c r="Q166" s="84"/>
      <c r="R166" s="85"/>
      <c r="AK166" s="94"/>
      <c r="AL166" s="71"/>
      <c r="AM166" s="97"/>
    </row>
    <row r="167" spans="3:39" ht="12" customHeight="1">
      <c r="D167" s="91" t="s">
        <v>410</v>
      </c>
      <c r="E167" s="93"/>
      <c r="F167" s="93"/>
      <c r="G167" s="86">
        <v>26.5</v>
      </c>
      <c r="H167" s="85"/>
      <c r="I167" s="84"/>
      <c r="J167" s="84"/>
      <c r="K167" s="84"/>
      <c r="L167" s="84"/>
      <c r="M167" s="84"/>
      <c r="N167" s="84"/>
      <c r="O167" s="84"/>
      <c r="P167" s="84"/>
      <c r="Q167" s="84"/>
      <c r="R167" s="85"/>
      <c r="AK167" s="94"/>
      <c r="AL167" s="71"/>
      <c r="AM167" s="97"/>
    </row>
    <row r="168" spans="3:39" ht="12" customHeight="1">
      <c r="D168" s="91" t="s">
        <v>411</v>
      </c>
      <c r="E168" s="93"/>
      <c r="F168" s="93"/>
      <c r="G168" s="86">
        <v>18</v>
      </c>
      <c r="H168" s="85"/>
      <c r="I168" s="84"/>
      <c r="J168" s="84"/>
      <c r="K168" s="84"/>
      <c r="L168" s="84"/>
      <c r="M168" s="84"/>
      <c r="N168" s="84"/>
      <c r="O168" s="84"/>
      <c r="P168" s="84"/>
      <c r="Q168" s="84"/>
      <c r="R168" s="85"/>
      <c r="AK168" s="94"/>
      <c r="AL168" s="71"/>
      <c r="AM168" s="97"/>
    </row>
    <row r="169" spans="3:39" ht="12" customHeight="1">
      <c r="D169" s="91" t="s">
        <v>412</v>
      </c>
      <c r="E169" s="93"/>
      <c r="F169" s="93"/>
      <c r="G169" s="86">
        <v>38.5</v>
      </c>
      <c r="H169" s="85"/>
      <c r="I169" s="84"/>
      <c r="J169" s="84"/>
      <c r="K169" s="84"/>
      <c r="L169" s="84"/>
      <c r="M169" s="84"/>
      <c r="N169" s="84"/>
      <c r="O169" s="84"/>
      <c r="P169" s="84"/>
      <c r="Q169" s="84"/>
      <c r="R169" s="85"/>
      <c r="AK169" s="94"/>
      <c r="AL169" s="71"/>
      <c r="AM169" s="97"/>
    </row>
    <row r="170" spans="3:39" ht="12" customHeight="1">
      <c r="D170" s="91" t="s">
        <v>413</v>
      </c>
      <c r="E170" s="93"/>
      <c r="F170" s="93"/>
      <c r="G170" s="86">
        <v>150</v>
      </c>
      <c r="H170" s="85"/>
      <c r="I170" s="84"/>
      <c r="J170" s="84"/>
      <c r="K170" s="84"/>
      <c r="L170" s="84"/>
      <c r="M170" s="84"/>
      <c r="N170" s="84"/>
      <c r="O170" s="84"/>
      <c r="P170" s="84"/>
      <c r="Q170" s="84"/>
      <c r="R170" s="85"/>
      <c r="AK170" s="94"/>
      <c r="AL170" s="71"/>
      <c r="AM170" s="94"/>
    </row>
    <row r="171" spans="3:39" ht="12" customHeight="1">
      <c r="D171" s="91" t="s">
        <v>414</v>
      </c>
      <c r="E171" s="93"/>
      <c r="F171" s="93"/>
      <c r="G171" s="86">
        <v>88</v>
      </c>
      <c r="H171" s="85"/>
      <c r="I171" s="84"/>
      <c r="J171" s="84"/>
      <c r="K171" s="84"/>
      <c r="L171" s="84"/>
      <c r="M171" s="84"/>
      <c r="N171" s="84"/>
      <c r="O171" s="84"/>
      <c r="P171" s="84"/>
      <c r="Q171" s="84"/>
      <c r="R171" s="85"/>
      <c r="AK171" s="94"/>
      <c r="AL171" s="71"/>
      <c r="AM171" s="97"/>
    </row>
    <row r="172" spans="3:39" ht="12" customHeight="1">
      <c r="D172" s="91" t="s">
        <v>415</v>
      </c>
      <c r="E172" s="93"/>
      <c r="F172" s="93"/>
      <c r="G172" s="86">
        <v>54</v>
      </c>
      <c r="H172" s="85"/>
      <c r="I172" s="84"/>
      <c r="J172" s="84"/>
      <c r="K172" s="84"/>
      <c r="L172" s="84"/>
      <c r="M172" s="84"/>
      <c r="N172" s="84"/>
      <c r="O172" s="84"/>
      <c r="P172" s="84"/>
      <c r="Q172" s="84"/>
      <c r="R172" s="85"/>
      <c r="AK172" s="94"/>
      <c r="AL172" s="71"/>
      <c r="AM172" s="97"/>
    </row>
    <row r="173" spans="3:39" ht="12" customHeight="1">
      <c r="D173" s="91" t="s">
        <v>416</v>
      </c>
      <c r="E173" s="93"/>
      <c r="F173" s="93"/>
      <c r="G173" s="86">
        <v>27.5</v>
      </c>
      <c r="H173" s="85"/>
      <c r="I173" s="84"/>
      <c r="J173" s="84"/>
      <c r="K173" s="84"/>
      <c r="L173" s="84"/>
      <c r="M173" s="84"/>
      <c r="N173" s="84"/>
      <c r="O173" s="84"/>
      <c r="P173" s="84"/>
      <c r="Q173" s="84"/>
      <c r="R173" s="85"/>
      <c r="AK173" s="94"/>
      <c r="AL173" s="71"/>
      <c r="AM173" s="97"/>
    </row>
    <row r="174" spans="3:39" ht="12" customHeight="1">
      <c r="D174" s="91" t="s">
        <v>417</v>
      </c>
      <c r="E174" s="93"/>
      <c r="F174" s="93"/>
      <c r="G174" s="86">
        <v>22.5</v>
      </c>
      <c r="H174" s="85"/>
      <c r="I174" s="84"/>
      <c r="J174" s="84"/>
      <c r="K174" s="84"/>
      <c r="L174" s="84"/>
      <c r="M174" s="84"/>
      <c r="N174" s="84"/>
      <c r="O174" s="84"/>
      <c r="P174" s="84"/>
      <c r="Q174" s="84"/>
      <c r="R174" s="85"/>
      <c r="AK174" s="94"/>
      <c r="AL174" s="71"/>
      <c r="AM174" s="97"/>
    </row>
    <row r="175" spans="3:39" ht="12" customHeight="1">
      <c r="D175" s="91" t="s">
        <v>418</v>
      </c>
      <c r="E175" s="93"/>
      <c r="F175" s="93"/>
      <c r="G175" s="86">
        <v>35</v>
      </c>
      <c r="H175" s="85"/>
      <c r="I175" s="84"/>
      <c r="J175" s="84"/>
      <c r="K175" s="84"/>
      <c r="L175" s="84"/>
      <c r="M175" s="84"/>
      <c r="N175" s="84"/>
      <c r="O175" s="84"/>
      <c r="P175" s="84"/>
      <c r="Q175" s="84"/>
      <c r="R175" s="85"/>
      <c r="AK175" s="94"/>
      <c r="AL175" s="71"/>
      <c r="AM175" s="97"/>
    </row>
    <row r="176" spans="3:39" ht="12" customHeight="1">
      <c r="D176" s="91" t="s">
        <v>419</v>
      </c>
      <c r="E176" s="93"/>
      <c r="F176" s="93"/>
      <c r="G176" s="86">
        <v>22</v>
      </c>
      <c r="H176" s="85"/>
      <c r="I176" s="84"/>
      <c r="J176" s="84"/>
      <c r="K176" s="84"/>
      <c r="L176" s="84"/>
      <c r="M176" s="84"/>
      <c r="N176" s="84"/>
      <c r="O176" s="84"/>
      <c r="P176" s="84"/>
      <c r="Q176" s="84"/>
      <c r="R176" s="85"/>
    </row>
  </sheetData>
  <sortState xmlns:xlrd2="http://schemas.microsoft.com/office/spreadsheetml/2017/richdata2" ref="A2:G128">
    <sortCondition ref="B2"/>
  </sortState>
  <mergeCells count="12">
    <mergeCell ref="K1:L1"/>
    <mergeCell ref="M1:N1"/>
    <mergeCell ref="O1:P1"/>
    <mergeCell ref="Q1:R1"/>
    <mergeCell ref="AC1:AD1"/>
    <mergeCell ref="AA1:AB1"/>
    <mergeCell ref="AE1:AF1"/>
    <mergeCell ref="AG1:AH1"/>
    <mergeCell ref="S1:T1"/>
    <mergeCell ref="U1:V1"/>
    <mergeCell ref="W1:X1"/>
    <mergeCell ref="Y1:Z1"/>
  </mergeCells>
  <pageMargins left="0.25" right="0.25" top="0.25" bottom="0.25" header="0.05" footer="0.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80"/>
  <sheetViews>
    <sheetView workbookViewId="0">
      <selection activeCell="D49" sqref="D49"/>
    </sheetView>
  </sheetViews>
  <sheetFormatPr defaultColWidth="8.85546875" defaultRowHeight="12"/>
  <cols>
    <col min="1" max="1" width="10.140625" style="6" customWidth="1"/>
    <col min="2" max="2" width="15.85546875" style="6" customWidth="1"/>
    <col min="3" max="3" width="8.85546875" style="9"/>
    <col min="4" max="4" width="40.85546875" style="6" customWidth="1"/>
    <col min="5" max="5" width="3.5703125" style="9" customWidth="1"/>
    <col min="6" max="6" width="11.5703125" style="13" hidden="1" customWidth="1"/>
    <col min="7" max="7" width="0" style="9" hidden="1" customWidth="1"/>
    <col min="8" max="10" width="8.85546875" style="13" hidden="1" customWidth="1"/>
    <col min="11" max="11" width="8.85546875" style="12" hidden="1" customWidth="1"/>
    <col min="12" max="12" width="9.5703125" style="13" hidden="1" customWidth="1"/>
    <col min="13" max="13" width="8.85546875" style="12" hidden="1" customWidth="1"/>
    <col min="14" max="14" width="9.5703125" style="13" hidden="1" customWidth="1"/>
    <col min="15" max="15" width="8.85546875" style="12" hidden="1" customWidth="1"/>
    <col min="16" max="16" width="9.5703125" style="13" hidden="1" customWidth="1"/>
    <col min="17" max="17" width="8.85546875" style="12" hidden="1" customWidth="1"/>
    <col min="18" max="18" width="9.5703125" style="13" hidden="1" customWidth="1"/>
    <col min="19" max="19" width="8.85546875" style="12" hidden="1" customWidth="1"/>
    <col min="20" max="20" width="9.5703125" style="13" hidden="1" customWidth="1"/>
    <col min="21" max="21" width="8.85546875" style="12" hidden="1" customWidth="1"/>
    <col min="22" max="22" width="9.5703125" style="13" hidden="1" customWidth="1"/>
    <col min="23" max="23" width="8.85546875" style="12" hidden="1" customWidth="1"/>
    <col min="24" max="24" width="9.5703125" style="13" hidden="1" customWidth="1"/>
    <col min="25" max="25" width="8.85546875" style="12" hidden="1" customWidth="1"/>
    <col min="26" max="26" width="9.5703125" style="13" hidden="1" customWidth="1"/>
    <col min="27" max="27" width="8.85546875" style="12" hidden="1" customWidth="1"/>
    <col min="28" max="28" width="9.5703125" style="13" hidden="1" customWidth="1"/>
    <col min="29" max="29" width="8.85546875" style="12" hidden="1" customWidth="1"/>
    <col min="30" max="30" width="9.5703125" style="13" hidden="1" customWidth="1"/>
    <col min="31" max="31" width="8.85546875" style="12" hidden="1" customWidth="1"/>
    <col min="32" max="32" width="9.5703125" style="13" hidden="1" customWidth="1"/>
    <col min="33" max="33" width="8.85546875" style="12" hidden="1" customWidth="1"/>
    <col min="34" max="34" width="9.5703125" style="13" hidden="1" customWidth="1"/>
    <col min="35" max="35" width="8.85546875" style="6" hidden="1" customWidth="1"/>
    <col min="36" max="36" width="9.42578125" style="9" bestFit="1" customWidth="1"/>
    <col min="37" max="37" width="10.42578125" style="9" bestFit="1" customWidth="1"/>
    <col min="38" max="38" width="8.85546875" style="9"/>
    <col min="39" max="39" width="9.42578125" style="6" bestFit="1" customWidth="1"/>
    <col min="40" max="41" width="8.85546875" style="6"/>
    <col min="42" max="42" width="9.5703125" style="6" bestFit="1" customWidth="1"/>
    <col min="43" max="16384" width="8.85546875" style="6"/>
  </cols>
  <sheetData>
    <row r="1" spans="1:40">
      <c r="F1" s="13" t="s">
        <v>399</v>
      </c>
      <c r="G1" s="9" t="s">
        <v>375</v>
      </c>
      <c r="H1" s="13" t="s">
        <v>377</v>
      </c>
      <c r="I1" s="13" t="s">
        <v>376</v>
      </c>
      <c r="J1" s="13" t="s">
        <v>388</v>
      </c>
      <c r="K1" s="287" t="s">
        <v>355</v>
      </c>
      <c r="L1" s="287"/>
      <c r="M1" s="287" t="s">
        <v>356</v>
      </c>
      <c r="N1" s="287"/>
      <c r="O1" s="287" t="s">
        <v>357</v>
      </c>
      <c r="P1" s="287"/>
      <c r="Q1" s="287" t="s">
        <v>358</v>
      </c>
      <c r="R1" s="287"/>
      <c r="S1" s="287" t="s">
        <v>354</v>
      </c>
      <c r="T1" s="287"/>
      <c r="U1" s="287" t="s">
        <v>353</v>
      </c>
      <c r="V1" s="287"/>
      <c r="W1" s="287" t="s">
        <v>352</v>
      </c>
      <c r="X1" s="287"/>
      <c r="Y1" s="287" t="s">
        <v>351</v>
      </c>
      <c r="Z1" s="287"/>
      <c r="AA1" s="287" t="s">
        <v>343</v>
      </c>
      <c r="AB1" s="287"/>
      <c r="AC1" s="287" t="s">
        <v>342</v>
      </c>
      <c r="AD1" s="287"/>
      <c r="AE1" s="287" t="s">
        <v>344</v>
      </c>
      <c r="AF1" s="287"/>
      <c r="AG1" s="287" t="s">
        <v>348</v>
      </c>
      <c r="AH1" s="287"/>
    </row>
    <row r="2" spans="1:40" s="2" customFormat="1" ht="72">
      <c r="A2" s="1" t="s">
        <v>0</v>
      </c>
      <c r="B2" s="1" t="s">
        <v>1</v>
      </c>
      <c r="C2" s="1" t="s">
        <v>2</v>
      </c>
      <c r="D2" s="1" t="s">
        <v>3</v>
      </c>
      <c r="E2" s="1" t="s">
        <v>4</v>
      </c>
      <c r="F2" s="54"/>
      <c r="G2" s="28" t="s">
        <v>5</v>
      </c>
      <c r="H2" s="30"/>
      <c r="I2" s="30"/>
      <c r="J2" s="49"/>
      <c r="K2" s="10" t="s">
        <v>341</v>
      </c>
      <c r="L2" s="11" t="s">
        <v>350</v>
      </c>
      <c r="M2" s="10" t="s">
        <v>341</v>
      </c>
      <c r="N2" s="11" t="s">
        <v>350</v>
      </c>
      <c r="O2" s="10" t="s">
        <v>341</v>
      </c>
      <c r="P2" s="11" t="s">
        <v>350</v>
      </c>
      <c r="Q2" s="10" t="s">
        <v>341</v>
      </c>
      <c r="R2" s="11" t="s">
        <v>350</v>
      </c>
      <c r="S2" s="10" t="s">
        <v>341</v>
      </c>
      <c r="T2" s="11" t="s">
        <v>350</v>
      </c>
      <c r="U2" s="10" t="s">
        <v>341</v>
      </c>
      <c r="V2" s="11" t="s">
        <v>350</v>
      </c>
      <c r="W2" s="10" t="s">
        <v>341</v>
      </c>
      <c r="X2" s="11" t="s">
        <v>350</v>
      </c>
      <c r="Y2" s="10" t="s">
        <v>341</v>
      </c>
      <c r="Z2" s="11" t="s">
        <v>350</v>
      </c>
      <c r="AA2" s="10" t="s">
        <v>341</v>
      </c>
      <c r="AB2" s="11" t="s">
        <v>350</v>
      </c>
      <c r="AC2" s="10" t="s">
        <v>341</v>
      </c>
      <c r="AD2" s="11" t="s">
        <v>350</v>
      </c>
      <c r="AE2" s="10" t="s">
        <v>341</v>
      </c>
      <c r="AF2" s="11" t="s">
        <v>350</v>
      </c>
      <c r="AG2" s="10" t="s">
        <v>341</v>
      </c>
      <c r="AH2" s="11" t="s">
        <v>350</v>
      </c>
      <c r="AJ2" s="18"/>
      <c r="AK2" s="18"/>
      <c r="AL2" s="18"/>
    </row>
    <row r="3" spans="1:40">
      <c r="A3" s="3">
        <v>41000</v>
      </c>
      <c r="B3" s="4" t="s">
        <v>6</v>
      </c>
      <c r="C3" s="16">
        <v>1593</v>
      </c>
      <c r="D3" s="5" t="s">
        <v>345</v>
      </c>
      <c r="E3" s="25">
        <v>480</v>
      </c>
      <c r="F3" s="55"/>
      <c r="G3" s="26">
        <v>70</v>
      </c>
      <c r="H3" s="31">
        <v>44</v>
      </c>
      <c r="I3" s="31">
        <f>H3*1.55</f>
        <v>68.2</v>
      </c>
      <c r="J3" s="31">
        <f>H3*2</f>
        <v>88</v>
      </c>
      <c r="L3" s="13">
        <f>K3*$G$3</f>
        <v>0</v>
      </c>
      <c r="N3" s="13">
        <f>M3*$G$3</f>
        <v>0</v>
      </c>
      <c r="P3" s="13">
        <f>O3*$G$3</f>
        <v>0</v>
      </c>
      <c r="R3" s="13">
        <f>Q3*$G$3</f>
        <v>0</v>
      </c>
      <c r="T3" s="13">
        <f>S3*$G$3</f>
        <v>0</v>
      </c>
      <c r="V3" s="13">
        <f>U3*$G$3</f>
        <v>0</v>
      </c>
      <c r="X3" s="13">
        <f>W3*$G$3</f>
        <v>0</v>
      </c>
      <c r="Z3" s="13">
        <f>Y3*$G$3</f>
        <v>0</v>
      </c>
      <c r="AB3" s="13">
        <f>AA3*$G$3</f>
        <v>0</v>
      </c>
      <c r="AD3" s="13">
        <f>AC3*$G$3</f>
        <v>0</v>
      </c>
      <c r="AE3" s="12">
        <v>2</v>
      </c>
      <c r="AF3" s="13">
        <f>AE3*$G$3</f>
        <v>140</v>
      </c>
      <c r="AH3" s="13">
        <f>AG3*$G$3</f>
        <v>0</v>
      </c>
      <c r="AJ3" s="12">
        <f>SUM(K3,M3,O3,Q3,S3,U3,W3,Y3,AA3,AC3,AE3,AG3)</f>
        <v>2</v>
      </c>
      <c r="AK3" s="13">
        <f>SUM(L3,N3,P3,R3,T3,V3,X3,Z3,AB3,AD3,AF3,AH3)</f>
        <v>140</v>
      </c>
      <c r="AL3" s="21">
        <f t="shared" ref="AL3:AL66" si="0">(AK3/$AK$149)*100</f>
        <v>2.2035415414091028E-2</v>
      </c>
    </row>
    <row r="4" spans="1:40">
      <c r="A4" s="3">
        <v>41000</v>
      </c>
      <c r="B4" s="4" t="s">
        <v>6</v>
      </c>
      <c r="C4" s="8" t="s">
        <v>269</v>
      </c>
      <c r="D4" s="5" t="s">
        <v>270</v>
      </c>
      <c r="E4" s="25">
        <v>480</v>
      </c>
      <c r="F4" s="55"/>
      <c r="G4" s="26" t="s">
        <v>271</v>
      </c>
      <c r="H4" s="31"/>
      <c r="I4" s="31"/>
      <c r="J4" s="31"/>
      <c r="K4" s="12">
        <v>41</v>
      </c>
      <c r="L4" s="13">
        <f>K4*$G$4</f>
        <v>1542.4199999999998</v>
      </c>
      <c r="M4" s="12">
        <v>14</v>
      </c>
      <c r="N4" s="13">
        <f>M4*$G$4</f>
        <v>526.67999999999995</v>
      </c>
      <c r="P4" s="13">
        <f>O4*$G$4</f>
        <v>0</v>
      </c>
      <c r="Q4" s="12">
        <v>56</v>
      </c>
      <c r="R4" s="13">
        <f>Q4*$G$4</f>
        <v>2106.7199999999998</v>
      </c>
      <c r="S4" s="12">
        <v>9</v>
      </c>
      <c r="T4" s="13">
        <f>S4*$G$4</f>
        <v>338.58</v>
      </c>
      <c r="U4" s="12">
        <v>70</v>
      </c>
      <c r="V4" s="13">
        <f>U4*$G$4</f>
        <v>2633.3999999999996</v>
      </c>
      <c r="W4" s="12">
        <v>81</v>
      </c>
      <c r="X4" s="13">
        <f>W4*$G$4</f>
        <v>3047.22</v>
      </c>
      <c r="Y4" s="12">
        <v>96</v>
      </c>
      <c r="Z4" s="13">
        <f>Y4*$G$4</f>
        <v>3611.5199999999995</v>
      </c>
      <c r="AA4" s="12">
        <v>162</v>
      </c>
      <c r="AB4" s="13">
        <f>AA4*$G$4</f>
        <v>6094.44</v>
      </c>
      <c r="AC4" s="12">
        <v>125</v>
      </c>
      <c r="AD4" s="13">
        <f>AC4*$G$4</f>
        <v>4702.5</v>
      </c>
      <c r="AE4" s="12">
        <v>68</v>
      </c>
      <c r="AF4" s="13">
        <f>AE4*$G$4</f>
        <v>2558.16</v>
      </c>
      <c r="AG4" s="12">
        <v>126</v>
      </c>
      <c r="AH4" s="13">
        <f>AG4*$G$4</f>
        <v>4740.12</v>
      </c>
      <c r="AJ4" s="12">
        <f t="shared" ref="AJ4:AK67" si="1">SUM(K4,M4,O4,Q4,S4,U4,W4,Y4,AA4,AC4,AE4,AG4)</f>
        <v>848</v>
      </c>
      <c r="AK4" s="13">
        <f t="shared" si="1"/>
        <v>31901.759999999995</v>
      </c>
      <c r="AL4" s="21">
        <f t="shared" si="0"/>
        <v>5.0212038145759461</v>
      </c>
    </row>
    <row r="5" spans="1:40">
      <c r="A5" s="3">
        <v>41000</v>
      </c>
      <c r="B5" s="4" t="s">
        <v>6</v>
      </c>
      <c r="C5" s="52" t="s">
        <v>205</v>
      </c>
      <c r="D5" s="5" t="s">
        <v>206</v>
      </c>
      <c r="E5" s="25">
        <v>510</v>
      </c>
      <c r="F5" s="55"/>
      <c r="G5" s="26" t="s">
        <v>150</v>
      </c>
      <c r="H5" s="31"/>
      <c r="I5" s="31"/>
      <c r="J5" s="31"/>
      <c r="L5" s="13">
        <f>K5*$G$5</f>
        <v>0</v>
      </c>
      <c r="N5" s="13">
        <f>M5*$G$5</f>
        <v>0</v>
      </c>
      <c r="P5" s="13">
        <f>O5*$G$5</f>
        <v>0</v>
      </c>
      <c r="R5" s="13">
        <f>Q5*$G$5</f>
        <v>0</v>
      </c>
      <c r="T5" s="13">
        <f>S5*$G$5</f>
        <v>0</v>
      </c>
      <c r="V5" s="13">
        <f>U5*$G$5</f>
        <v>0</v>
      </c>
      <c r="X5" s="13">
        <f>W5*$G$5</f>
        <v>0</v>
      </c>
      <c r="Z5" s="13">
        <f>Y5*$G$5</f>
        <v>0</v>
      </c>
      <c r="AB5" s="13">
        <f>AA5*$G$5</f>
        <v>0</v>
      </c>
      <c r="AD5" s="13">
        <f>AC5*$G$5</f>
        <v>0</v>
      </c>
      <c r="AF5" s="13">
        <f>AE5*$G$5</f>
        <v>0</v>
      </c>
      <c r="AH5" s="13">
        <f>AG5*$G$5</f>
        <v>0</v>
      </c>
      <c r="AJ5" s="12">
        <f t="shared" si="1"/>
        <v>0</v>
      </c>
      <c r="AK5" s="13">
        <f t="shared" si="1"/>
        <v>0</v>
      </c>
      <c r="AL5" s="21">
        <f t="shared" si="0"/>
        <v>0</v>
      </c>
    </row>
    <row r="6" spans="1:40">
      <c r="A6" s="3">
        <v>40544</v>
      </c>
      <c r="B6" s="4" t="s">
        <v>6</v>
      </c>
      <c r="C6" s="8" t="s">
        <v>96</v>
      </c>
      <c r="D6" s="4" t="s">
        <v>97</v>
      </c>
      <c r="E6" s="25">
        <v>480</v>
      </c>
      <c r="F6" s="55"/>
      <c r="G6" s="26" t="s">
        <v>48</v>
      </c>
      <c r="H6" s="31"/>
      <c r="I6" s="31"/>
      <c r="J6" s="31"/>
      <c r="K6" s="12">
        <v>1</v>
      </c>
      <c r="L6" s="13">
        <f>K6*$G$6</f>
        <v>300.04000000000002</v>
      </c>
      <c r="N6" s="13">
        <f>M6*$G$6</f>
        <v>0</v>
      </c>
      <c r="O6" s="12">
        <v>1</v>
      </c>
      <c r="P6" s="13">
        <f>O6*$G$6</f>
        <v>300.04000000000002</v>
      </c>
      <c r="Q6" s="12">
        <v>1</v>
      </c>
      <c r="R6" s="13">
        <f>Q6*$G$6</f>
        <v>300.04000000000002</v>
      </c>
      <c r="S6" s="12">
        <v>1</v>
      </c>
      <c r="T6" s="13">
        <f>S6*$G$6</f>
        <v>300.04000000000002</v>
      </c>
      <c r="V6" s="13">
        <f>U6*$G$6</f>
        <v>0</v>
      </c>
      <c r="W6" s="12">
        <v>5</v>
      </c>
      <c r="X6" s="13">
        <f>W6*$G$6</f>
        <v>1500.2</v>
      </c>
      <c r="Y6" s="12">
        <v>3</v>
      </c>
      <c r="Z6" s="13">
        <f>Y6*$G$6</f>
        <v>900.12000000000012</v>
      </c>
      <c r="AA6" s="12">
        <v>2</v>
      </c>
      <c r="AB6" s="13">
        <f>AA6*$G$6</f>
        <v>600.08000000000004</v>
      </c>
      <c r="AC6" s="12">
        <v>4</v>
      </c>
      <c r="AD6" s="13">
        <f>AC6*$G$6</f>
        <v>1200.1600000000001</v>
      </c>
      <c r="AF6" s="13">
        <f>AE6*$G$6</f>
        <v>0</v>
      </c>
      <c r="AG6" s="12">
        <v>2</v>
      </c>
      <c r="AH6" s="13">
        <f>AG6*$G$6</f>
        <v>600.08000000000004</v>
      </c>
      <c r="AJ6" s="12">
        <f t="shared" si="1"/>
        <v>20</v>
      </c>
      <c r="AK6" s="13">
        <f t="shared" si="1"/>
        <v>6000.8</v>
      </c>
      <c r="AL6" s="21">
        <f t="shared" si="0"/>
        <v>0.94450086297769598</v>
      </c>
    </row>
    <row r="7" spans="1:40">
      <c r="A7" s="3">
        <v>40544</v>
      </c>
      <c r="B7" s="4" t="s">
        <v>6</v>
      </c>
      <c r="C7" s="8" t="s">
        <v>98</v>
      </c>
      <c r="D7" s="4" t="s">
        <v>99</v>
      </c>
      <c r="E7" s="25">
        <v>480</v>
      </c>
      <c r="F7" s="55"/>
      <c r="G7" s="26" t="s">
        <v>42</v>
      </c>
      <c r="H7" s="31"/>
      <c r="I7" s="31"/>
      <c r="J7" s="31"/>
      <c r="K7" s="12">
        <v>12</v>
      </c>
      <c r="L7" s="13">
        <f>K7*$G$7</f>
        <v>1440.24</v>
      </c>
      <c r="M7" s="12">
        <v>11</v>
      </c>
      <c r="N7" s="13">
        <f>M7*$G$7</f>
        <v>1320.22</v>
      </c>
      <c r="O7" s="12">
        <v>10</v>
      </c>
      <c r="P7" s="13">
        <f>O7*$G$7</f>
        <v>1200.2</v>
      </c>
      <c r="Q7" s="12">
        <v>11</v>
      </c>
      <c r="R7" s="13">
        <f>Q7*$G$7</f>
        <v>1320.22</v>
      </c>
      <c r="S7" s="12">
        <v>5</v>
      </c>
      <c r="T7" s="13">
        <f>S7*$G$7</f>
        <v>600.1</v>
      </c>
      <c r="U7" s="12">
        <v>16</v>
      </c>
      <c r="V7" s="13">
        <f>U7*$G$7</f>
        <v>1920.32</v>
      </c>
      <c r="W7" s="12">
        <v>10</v>
      </c>
      <c r="X7" s="13">
        <f>W7*$G$7</f>
        <v>1200.2</v>
      </c>
      <c r="Y7" s="12">
        <v>4</v>
      </c>
      <c r="Z7" s="13">
        <f>Y7*$G$7</f>
        <v>480.08</v>
      </c>
      <c r="AA7" s="12">
        <v>5</v>
      </c>
      <c r="AB7" s="13">
        <f>AA7*$G$7</f>
        <v>600.1</v>
      </c>
      <c r="AC7" s="12">
        <v>10</v>
      </c>
      <c r="AD7" s="13">
        <f>AC7*$G$7</f>
        <v>1200.2</v>
      </c>
      <c r="AE7" s="12">
        <v>5</v>
      </c>
      <c r="AF7" s="13">
        <f>AE7*$G$7</f>
        <v>600.1</v>
      </c>
      <c r="AG7" s="12">
        <v>8</v>
      </c>
      <c r="AH7" s="13">
        <f>AG7*$G$7</f>
        <v>960.16</v>
      </c>
      <c r="AJ7" s="12">
        <f t="shared" si="1"/>
        <v>107</v>
      </c>
      <c r="AK7" s="13">
        <f t="shared" si="1"/>
        <v>12842.140000000001</v>
      </c>
      <c r="AL7" s="21">
        <f t="shared" si="0"/>
        <v>2.0212992121851068</v>
      </c>
    </row>
    <row r="8" spans="1:40">
      <c r="A8" s="3">
        <v>40544</v>
      </c>
      <c r="B8" s="4" t="s">
        <v>6</v>
      </c>
      <c r="C8" s="52" t="s">
        <v>160</v>
      </c>
      <c r="D8" s="4" t="s">
        <v>161</v>
      </c>
      <c r="E8" s="25">
        <v>761</v>
      </c>
      <c r="F8" s="55"/>
      <c r="G8" s="26" t="s">
        <v>162</v>
      </c>
      <c r="H8" s="31"/>
      <c r="I8" s="31"/>
      <c r="J8" s="31"/>
      <c r="L8" s="13">
        <f>K8*$G$8</f>
        <v>0</v>
      </c>
      <c r="N8" s="13">
        <f>M8*$G$8</f>
        <v>0</v>
      </c>
      <c r="P8" s="13">
        <f>O8*$G$8</f>
        <v>0</v>
      </c>
      <c r="R8" s="13">
        <f>Q8*$G$8</f>
        <v>0</v>
      </c>
      <c r="T8" s="13">
        <f>S8*$G$8</f>
        <v>0</v>
      </c>
      <c r="V8" s="13">
        <f>U8*$G$8</f>
        <v>0</v>
      </c>
      <c r="X8" s="13">
        <f>W8*$G$8</f>
        <v>0</v>
      </c>
      <c r="Z8" s="13">
        <f>Y8*$G$8</f>
        <v>0</v>
      </c>
      <c r="AB8" s="13">
        <f>AA8*$G$8</f>
        <v>0</v>
      </c>
      <c r="AD8" s="13">
        <f>AC8*$G$8</f>
        <v>0</v>
      </c>
      <c r="AF8" s="13">
        <f>AE8*$G$8</f>
        <v>0</v>
      </c>
      <c r="AH8" s="13">
        <f>AG8*$G$8</f>
        <v>0</v>
      </c>
      <c r="AJ8" s="12">
        <f t="shared" si="1"/>
        <v>0</v>
      </c>
      <c r="AK8" s="13">
        <f t="shared" si="1"/>
        <v>0</v>
      </c>
      <c r="AL8" s="21">
        <f t="shared" si="0"/>
        <v>0</v>
      </c>
    </row>
    <row r="9" spans="1:40">
      <c r="A9" s="3">
        <v>39417</v>
      </c>
      <c r="B9" s="4" t="s">
        <v>6</v>
      </c>
      <c r="C9" s="8" t="s">
        <v>128</v>
      </c>
      <c r="D9" s="4" t="s">
        <v>129</v>
      </c>
      <c r="E9" s="25">
        <v>129</v>
      </c>
      <c r="F9" s="55"/>
      <c r="G9" s="26" t="s">
        <v>130</v>
      </c>
      <c r="H9" s="31"/>
      <c r="I9" s="31"/>
      <c r="J9" s="31"/>
      <c r="L9" s="13">
        <f>K9*$G$9</f>
        <v>0</v>
      </c>
      <c r="N9" s="13">
        <f>M9*$G$9</f>
        <v>0</v>
      </c>
      <c r="O9" s="12">
        <v>4</v>
      </c>
      <c r="P9" s="13">
        <f>O9*$G$9</f>
        <v>4116.84</v>
      </c>
      <c r="Q9" s="12">
        <v>5</v>
      </c>
      <c r="R9" s="13">
        <f>Q9*$G$9</f>
        <v>5146.05</v>
      </c>
      <c r="T9" s="13">
        <f>S9*$G$9</f>
        <v>0</v>
      </c>
      <c r="V9" s="13">
        <f>U9*$G$9</f>
        <v>0</v>
      </c>
      <c r="W9" s="12">
        <v>4</v>
      </c>
      <c r="X9" s="13">
        <f>W9*$G$9</f>
        <v>4116.84</v>
      </c>
      <c r="Z9" s="13">
        <f>Y9*$G$9</f>
        <v>0</v>
      </c>
      <c r="AB9" s="13">
        <f>AA9*$G$9</f>
        <v>0</v>
      </c>
      <c r="AC9" s="12">
        <v>1</v>
      </c>
      <c r="AD9" s="13">
        <f>AC9*$G$9</f>
        <v>1029.21</v>
      </c>
      <c r="AF9" s="13">
        <f>AE9*$G$9</f>
        <v>0</v>
      </c>
      <c r="AH9" s="13">
        <f>AG9*$G$9</f>
        <v>0</v>
      </c>
      <c r="AJ9" s="12">
        <f t="shared" si="1"/>
        <v>14</v>
      </c>
      <c r="AK9" s="13">
        <f t="shared" si="1"/>
        <v>14408.939999999999</v>
      </c>
      <c r="AL9" s="21">
        <f t="shared" si="0"/>
        <v>2.2679069898336621</v>
      </c>
    </row>
    <row r="10" spans="1:40">
      <c r="A10" s="3">
        <v>39417</v>
      </c>
      <c r="B10" s="4" t="s">
        <v>6</v>
      </c>
      <c r="C10" s="52" t="s">
        <v>131</v>
      </c>
      <c r="D10" s="4" t="s">
        <v>132</v>
      </c>
      <c r="E10" s="25">
        <v>129</v>
      </c>
      <c r="F10" s="55"/>
      <c r="G10" s="26" t="s">
        <v>133</v>
      </c>
      <c r="H10" s="31"/>
      <c r="I10" s="31"/>
      <c r="J10" s="31"/>
      <c r="L10" s="13">
        <f>K10*$G$10</f>
        <v>0</v>
      </c>
      <c r="N10" s="13">
        <f>M10*$G$10</f>
        <v>0</v>
      </c>
      <c r="P10" s="13">
        <f>O10*$G$10</f>
        <v>0</v>
      </c>
      <c r="R10" s="13">
        <f>Q10*$G$10</f>
        <v>0</v>
      </c>
      <c r="T10" s="13">
        <f>S10*$G$10</f>
        <v>0</v>
      </c>
      <c r="V10" s="13">
        <f>U10*$G$10</f>
        <v>0</v>
      </c>
      <c r="X10" s="13">
        <f>W10*$G$10</f>
        <v>0</v>
      </c>
      <c r="Z10" s="13">
        <f>Y10*$G$10</f>
        <v>0</v>
      </c>
      <c r="AB10" s="13">
        <f>AA10*$G$10</f>
        <v>0</v>
      </c>
      <c r="AD10" s="13">
        <f>AC10*$G$10</f>
        <v>0</v>
      </c>
      <c r="AF10" s="13">
        <f>AE10*$G$10</f>
        <v>0</v>
      </c>
      <c r="AH10" s="13">
        <f>AG10*$G$10</f>
        <v>0</v>
      </c>
      <c r="AJ10" s="12">
        <f t="shared" si="1"/>
        <v>0</v>
      </c>
      <c r="AK10" s="13">
        <f t="shared" si="1"/>
        <v>0</v>
      </c>
      <c r="AL10" s="21">
        <f t="shared" si="0"/>
        <v>0</v>
      </c>
    </row>
    <row r="11" spans="1:40">
      <c r="A11" s="3">
        <v>39417</v>
      </c>
      <c r="B11" s="4" t="s">
        <v>6</v>
      </c>
      <c r="C11" s="8" t="s">
        <v>143</v>
      </c>
      <c r="D11" s="4" t="s">
        <v>144</v>
      </c>
      <c r="E11" s="25">
        <v>129</v>
      </c>
      <c r="F11" s="55"/>
      <c r="G11" s="26" t="s">
        <v>145</v>
      </c>
      <c r="H11" s="31"/>
      <c r="I11" s="31"/>
      <c r="J11" s="31"/>
      <c r="L11" s="13">
        <f>K11*$G$11</f>
        <v>0</v>
      </c>
      <c r="M11" s="12">
        <v>3</v>
      </c>
      <c r="N11" s="13">
        <f>M11*$G$11</f>
        <v>5400.8099999999995</v>
      </c>
      <c r="P11" s="13">
        <f>O11*$G$11</f>
        <v>0</v>
      </c>
      <c r="Q11" s="12">
        <v>5</v>
      </c>
      <c r="R11" s="13">
        <f>Q11*$G$11</f>
        <v>9001.35</v>
      </c>
      <c r="S11" s="12">
        <v>2</v>
      </c>
      <c r="T11" s="13">
        <f>S11*$G$11</f>
        <v>3600.54</v>
      </c>
      <c r="V11" s="13">
        <f>U11*$G$11</f>
        <v>0</v>
      </c>
      <c r="X11" s="13">
        <f>W11*$G$11</f>
        <v>0</v>
      </c>
      <c r="Z11" s="13">
        <f>Y11*$G$11</f>
        <v>0</v>
      </c>
      <c r="AB11" s="13">
        <f>AA11*$G$11</f>
        <v>0</v>
      </c>
      <c r="AD11" s="13">
        <f>AC11*$G$11</f>
        <v>0</v>
      </c>
      <c r="AF11" s="13">
        <f>AE11*$G$11</f>
        <v>0</v>
      </c>
      <c r="AH11" s="13">
        <f>AG11*$G$11</f>
        <v>0</v>
      </c>
      <c r="AJ11" s="12">
        <f t="shared" si="1"/>
        <v>10</v>
      </c>
      <c r="AK11" s="13">
        <f t="shared" si="1"/>
        <v>18002.7</v>
      </c>
      <c r="AL11" s="21">
        <f t="shared" si="0"/>
        <v>2.833549807680404</v>
      </c>
    </row>
    <row r="12" spans="1:40">
      <c r="A12" s="3">
        <v>39417</v>
      </c>
      <c r="B12" s="4" t="s">
        <v>6</v>
      </c>
      <c r="C12" s="52" t="s">
        <v>125</v>
      </c>
      <c r="D12" s="4" t="s">
        <v>126</v>
      </c>
      <c r="E12" s="25">
        <v>129</v>
      </c>
      <c r="F12" s="55"/>
      <c r="G12" s="26" t="s">
        <v>127</v>
      </c>
      <c r="H12" s="31"/>
      <c r="I12" s="31"/>
      <c r="J12" s="31"/>
      <c r="L12" s="13">
        <f>K12*$G$12</f>
        <v>0</v>
      </c>
      <c r="N12" s="13">
        <f>M12*$G$12</f>
        <v>0</v>
      </c>
      <c r="P12" s="13">
        <f>O12*$G$12</f>
        <v>0</v>
      </c>
      <c r="R12" s="13">
        <f>Q12*$G$12</f>
        <v>0</v>
      </c>
      <c r="T12" s="13">
        <f>S12*$G$12</f>
        <v>0</v>
      </c>
      <c r="V12" s="13">
        <f>U12*$G$12</f>
        <v>0</v>
      </c>
      <c r="X12" s="13">
        <f>W12*$G$12</f>
        <v>0</v>
      </c>
      <c r="Z12" s="13">
        <f>Y12*$G$12</f>
        <v>0</v>
      </c>
      <c r="AB12" s="13">
        <f>AA12*$G$12</f>
        <v>0</v>
      </c>
      <c r="AD12" s="13">
        <f>AC12*$G$12</f>
        <v>0</v>
      </c>
      <c r="AF12" s="13">
        <f>AE12*$G$12</f>
        <v>0</v>
      </c>
      <c r="AH12" s="13">
        <f>AG12*$G$12</f>
        <v>0</v>
      </c>
      <c r="AJ12" s="12">
        <f t="shared" si="1"/>
        <v>0</v>
      </c>
      <c r="AK12" s="13">
        <f t="shared" si="1"/>
        <v>0</v>
      </c>
      <c r="AL12" s="21">
        <f t="shared" si="0"/>
        <v>0</v>
      </c>
    </row>
    <row r="13" spans="1:40">
      <c r="A13" s="3">
        <v>39417</v>
      </c>
      <c r="B13" s="4" t="s">
        <v>6</v>
      </c>
      <c r="C13" s="8" t="s">
        <v>134</v>
      </c>
      <c r="D13" s="4" t="s">
        <v>135</v>
      </c>
      <c r="E13" s="25">
        <v>760</v>
      </c>
      <c r="F13" s="55"/>
      <c r="G13" s="26" t="s">
        <v>136</v>
      </c>
      <c r="H13" s="31"/>
      <c r="I13" s="31"/>
      <c r="J13" s="31"/>
      <c r="K13" s="12">
        <v>2</v>
      </c>
      <c r="L13" s="13">
        <f>K13*$G$13</f>
        <v>341.94</v>
      </c>
      <c r="M13" s="12">
        <v>1</v>
      </c>
      <c r="N13" s="13">
        <f>M13*$G$13</f>
        <v>170.97</v>
      </c>
      <c r="O13" s="12">
        <v>1</v>
      </c>
      <c r="P13" s="13">
        <f>O13*$G$13</f>
        <v>170.97</v>
      </c>
      <c r="Q13" s="12">
        <v>4</v>
      </c>
      <c r="R13" s="13">
        <f>Q13*$G$13</f>
        <v>683.88</v>
      </c>
      <c r="T13" s="13">
        <f>S13*$G$13</f>
        <v>0</v>
      </c>
      <c r="V13" s="13">
        <f>U13*$G$13</f>
        <v>0</v>
      </c>
      <c r="X13" s="13">
        <f>W13*$G$13</f>
        <v>0</v>
      </c>
      <c r="Y13" s="12">
        <v>1</v>
      </c>
      <c r="Z13" s="13">
        <f>Y13*$G$13</f>
        <v>170.97</v>
      </c>
      <c r="AA13" s="12">
        <v>2</v>
      </c>
      <c r="AB13" s="13">
        <f>AA13*$G$13</f>
        <v>341.94</v>
      </c>
      <c r="AD13" s="13">
        <f>AC13*$G$13</f>
        <v>0</v>
      </c>
      <c r="AF13" s="13">
        <f>AE13*$G$13</f>
        <v>0</v>
      </c>
      <c r="AG13" s="12">
        <v>1</v>
      </c>
      <c r="AH13" s="13">
        <f>AG13*$G$13</f>
        <v>170.97</v>
      </c>
      <c r="AJ13" s="12">
        <f t="shared" si="1"/>
        <v>12</v>
      </c>
      <c r="AK13" s="13">
        <f t="shared" si="1"/>
        <v>2051.64</v>
      </c>
      <c r="AL13" s="21">
        <f t="shared" si="0"/>
        <v>0.3229195691440408</v>
      </c>
    </row>
    <row r="14" spans="1:40">
      <c r="A14" s="3">
        <v>39417</v>
      </c>
      <c r="B14" s="4" t="s">
        <v>6</v>
      </c>
      <c r="C14" s="8" t="s">
        <v>140</v>
      </c>
      <c r="D14" s="4" t="s">
        <v>141</v>
      </c>
      <c r="E14" s="25">
        <v>760</v>
      </c>
      <c r="F14" s="55"/>
      <c r="G14" s="26" t="s">
        <v>142</v>
      </c>
      <c r="H14" s="31"/>
      <c r="I14" s="31"/>
      <c r="J14" s="31"/>
      <c r="K14" s="12">
        <v>1</v>
      </c>
      <c r="L14" s="13">
        <f>K14*$G$14</f>
        <v>558.19000000000005</v>
      </c>
      <c r="N14" s="13">
        <f>M14*$G$14</f>
        <v>0</v>
      </c>
      <c r="O14" s="12">
        <v>3</v>
      </c>
      <c r="P14" s="13">
        <f>O14*$G$14</f>
        <v>1674.5700000000002</v>
      </c>
      <c r="Q14" s="12">
        <v>3</v>
      </c>
      <c r="R14" s="13">
        <f>Q14*$G$14</f>
        <v>1674.5700000000002</v>
      </c>
      <c r="S14" s="12">
        <v>1</v>
      </c>
      <c r="T14" s="13">
        <f>S14*$G$14</f>
        <v>558.19000000000005</v>
      </c>
      <c r="U14" s="12">
        <v>3</v>
      </c>
      <c r="V14" s="13">
        <f>U14*$G$14</f>
        <v>1674.5700000000002</v>
      </c>
      <c r="W14" s="12">
        <v>3</v>
      </c>
      <c r="X14" s="13">
        <f>W14*$G$14</f>
        <v>1674.5700000000002</v>
      </c>
      <c r="Y14" s="12">
        <v>5</v>
      </c>
      <c r="Z14" s="13">
        <f>Y14*$G$14</f>
        <v>2790.9500000000003</v>
      </c>
      <c r="AB14" s="13">
        <f>AA14*$G$14</f>
        <v>0</v>
      </c>
      <c r="AC14" s="12">
        <v>2</v>
      </c>
      <c r="AD14" s="13">
        <f>AC14*$G$14</f>
        <v>1116.3800000000001</v>
      </c>
      <c r="AE14" s="12">
        <v>6</v>
      </c>
      <c r="AF14" s="13">
        <f>AE14*$G$14</f>
        <v>3349.1400000000003</v>
      </c>
      <c r="AG14" s="12">
        <v>2</v>
      </c>
      <c r="AH14" s="13">
        <f>AG14*$G$14</f>
        <v>1116.3800000000001</v>
      </c>
      <c r="AJ14" s="12">
        <f t="shared" si="1"/>
        <v>29</v>
      </c>
      <c r="AK14" s="13">
        <f t="shared" si="1"/>
        <v>16187.510000000002</v>
      </c>
      <c r="AL14" s="21">
        <f t="shared" si="0"/>
        <v>2.547846481212519</v>
      </c>
    </row>
    <row r="15" spans="1:40">
      <c r="A15" s="3">
        <v>39417</v>
      </c>
      <c r="B15" s="4" t="s">
        <v>6</v>
      </c>
      <c r="C15" s="8" t="s">
        <v>137</v>
      </c>
      <c r="D15" s="4" t="s">
        <v>138</v>
      </c>
      <c r="E15" s="25">
        <v>760</v>
      </c>
      <c r="F15" s="55"/>
      <c r="G15" s="26" t="s">
        <v>139</v>
      </c>
      <c r="H15" s="31"/>
      <c r="I15" s="31"/>
      <c r="J15" s="31"/>
      <c r="L15" s="13">
        <f>K15*$G$15</f>
        <v>0</v>
      </c>
      <c r="M15" s="12">
        <v>2</v>
      </c>
      <c r="N15" s="13">
        <f>M15*$G$15</f>
        <v>1970.08</v>
      </c>
      <c r="P15" s="13">
        <f>O15*$G$15</f>
        <v>0</v>
      </c>
      <c r="R15" s="13">
        <f>Q15*$G$15</f>
        <v>0</v>
      </c>
      <c r="T15" s="13">
        <f>S15*$G$15</f>
        <v>0</v>
      </c>
      <c r="V15" s="13">
        <f>U15*$G$15</f>
        <v>0</v>
      </c>
      <c r="X15" s="13">
        <f>W15*$G$15</f>
        <v>0</v>
      </c>
      <c r="Z15" s="13">
        <f>Y15*$G$15</f>
        <v>0</v>
      </c>
      <c r="AB15" s="13">
        <f>AA15*$G$15</f>
        <v>0</v>
      </c>
      <c r="AD15" s="13">
        <f>AC15*$G$15</f>
        <v>0</v>
      </c>
      <c r="AF15" s="13">
        <f>AE15*$G$15</f>
        <v>0</v>
      </c>
      <c r="AH15" s="13">
        <f>AG15*$G$15</f>
        <v>0</v>
      </c>
      <c r="AJ15" s="12">
        <f t="shared" si="1"/>
        <v>2</v>
      </c>
      <c r="AK15" s="13">
        <f t="shared" si="1"/>
        <v>1970.08</v>
      </c>
      <c r="AL15" s="21">
        <f t="shared" si="0"/>
        <v>0.31008236570708891</v>
      </c>
    </row>
    <row r="16" spans="1:40">
      <c r="A16" s="3">
        <v>39417</v>
      </c>
      <c r="B16" s="4" t="s">
        <v>6</v>
      </c>
      <c r="C16" s="8" t="s">
        <v>250</v>
      </c>
      <c r="D16" s="4" t="s">
        <v>251</v>
      </c>
      <c r="E16" s="25">
        <v>732</v>
      </c>
      <c r="F16" s="55"/>
      <c r="G16" s="26" t="s">
        <v>85</v>
      </c>
      <c r="H16" s="31"/>
      <c r="I16" s="31"/>
      <c r="J16" s="31"/>
      <c r="L16" s="13">
        <f>K16*$G$16</f>
        <v>0</v>
      </c>
      <c r="N16" s="13">
        <f>M16*$G$16</f>
        <v>0</v>
      </c>
      <c r="O16" s="12">
        <v>2</v>
      </c>
      <c r="P16" s="13">
        <f>O16*$G$16</f>
        <v>120.02</v>
      </c>
      <c r="R16" s="13">
        <f>Q16*$G$16</f>
        <v>0</v>
      </c>
      <c r="T16" s="13">
        <f>S16*$G$16</f>
        <v>0</v>
      </c>
      <c r="V16" s="13">
        <f>U16*$G$16</f>
        <v>0</v>
      </c>
      <c r="X16" s="13">
        <f>W16*$G$16</f>
        <v>0</v>
      </c>
      <c r="Z16" s="13">
        <f>Y16*$G$16</f>
        <v>0</v>
      </c>
      <c r="AB16" s="13">
        <f>AA16*$G$16</f>
        <v>0</v>
      </c>
      <c r="AD16" s="13">
        <f>AC16*$G$16</f>
        <v>0</v>
      </c>
      <c r="AE16" s="12">
        <v>2</v>
      </c>
      <c r="AF16" s="13">
        <f>AE16*$G$16</f>
        <v>120.02</v>
      </c>
      <c r="AG16" s="12">
        <v>6</v>
      </c>
      <c r="AH16" s="13">
        <f>AG16*$G$16</f>
        <v>360.06</v>
      </c>
      <c r="AJ16" s="12">
        <f t="shared" si="1"/>
        <v>10</v>
      </c>
      <c r="AK16" s="13">
        <f t="shared" si="1"/>
        <v>600.1</v>
      </c>
      <c r="AL16" s="21">
        <f t="shared" si="0"/>
        <v>9.4453234214257331E-2</v>
      </c>
      <c r="AM16" s="23">
        <f>SUM(AL9:AL16,AL131:AL133)</f>
        <v>29.402281329705744</v>
      </c>
      <c r="AN16" s="6" t="s">
        <v>372</v>
      </c>
    </row>
    <row r="17" spans="1:42">
      <c r="A17" s="3">
        <v>39417</v>
      </c>
      <c r="B17" s="4" t="s">
        <v>6</v>
      </c>
      <c r="C17" s="8" t="s">
        <v>13</v>
      </c>
      <c r="D17" s="4" t="s">
        <v>14</v>
      </c>
      <c r="E17" s="25">
        <v>510</v>
      </c>
      <c r="F17" s="55"/>
      <c r="G17" s="26" t="s">
        <v>15</v>
      </c>
      <c r="H17" s="31"/>
      <c r="I17" s="31"/>
      <c r="J17" s="31"/>
      <c r="L17" s="13">
        <f>K17*$G$17</f>
        <v>0</v>
      </c>
      <c r="M17" s="12">
        <v>7</v>
      </c>
      <c r="N17" s="13">
        <f>M17*$G$17</f>
        <v>787.92000000000007</v>
      </c>
      <c r="P17" s="13">
        <f>O17*$G$17</f>
        <v>0</v>
      </c>
      <c r="Q17" s="12">
        <v>5</v>
      </c>
      <c r="R17" s="13">
        <f>Q17*$G$17</f>
        <v>562.79999999999995</v>
      </c>
      <c r="S17" s="12">
        <v>8</v>
      </c>
      <c r="T17" s="13">
        <f>S17*$G$17</f>
        <v>900.48</v>
      </c>
      <c r="V17" s="13">
        <f>U17*$G$17</f>
        <v>0</v>
      </c>
      <c r="X17" s="13">
        <f>W17*$G$17</f>
        <v>0</v>
      </c>
      <c r="Z17" s="13">
        <f>Y17*$G$17</f>
        <v>0</v>
      </c>
      <c r="AB17" s="13">
        <f>AA17*$G$17</f>
        <v>0</v>
      </c>
      <c r="AC17" s="12">
        <v>2</v>
      </c>
      <c r="AD17" s="13">
        <f>AC17*$G$17</f>
        <v>225.12</v>
      </c>
      <c r="AF17" s="13">
        <f>AE17*$G$17</f>
        <v>0</v>
      </c>
      <c r="AH17" s="13">
        <f>AG17*$G$17</f>
        <v>0</v>
      </c>
      <c r="AJ17" s="12">
        <f t="shared" si="1"/>
        <v>22</v>
      </c>
      <c r="AK17" s="13">
        <f t="shared" si="1"/>
        <v>2476.3199999999997</v>
      </c>
      <c r="AL17" s="21">
        <f t="shared" si="0"/>
        <v>0.38976242784444198</v>
      </c>
    </row>
    <row r="18" spans="1:42">
      <c r="A18" s="3">
        <v>39417</v>
      </c>
      <c r="B18" s="4" t="s">
        <v>6</v>
      </c>
      <c r="C18" s="8" t="s">
        <v>173</v>
      </c>
      <c r="D18" s="4" t="s">
        <v>174</v>
      </c>
      <c r="E18" s="25">
        <v>510</v>
      </c>
      <c r="F18" s="55"/>
      <c r="G18" s="26" t="s">
        <v>175</v>
      </c>
      <c r="H18" s="31"/>
      <c r="I18" s="31"/>
      <c r="J18" s="31"/>
      <c r="K18" s="12">
        <v>99</v>
      </c>
      <c r="L18" s="13">
        <f>K18*$G$18</f>
        <v>6728.0399999999991</v>
      </c>
      <c r="M18" s="12">
        <v>77</v>
      </c>
      <c r="N18" s="13">
        <f>M18*$G$18</f>
        <v>5232.9199999999992</v>
      </c>
      <c r="O18" s="12">
        <v>81</v>
      </c>
      <c r="P18" s="13">
        <f>O18*$G$18</f>
        <v>5504.7599999999993</v>
      </c>
      <c r="Q18" s="12">
        <v>69</v>
      </c>
      <c r="R18" s="13">
        <f>Q18*$G$18</f>
        <v>4689.24</v>
      </c>
      <c r="S18" s="12">
        <v>44</v>
      </c>
      <c r="T18" s="13">
        <f>S18*$G$18</f>
        <v>2990.24</v>
      </c>
      <c r="U18" s="12">
        <v>61</v>
      </c>
      <c r="V18" s="13">
        <f>U18*$G$18</f>
        <v>4145.5599999999995</v>
      </c>
      <c r="W18" s="12">
        <v>52</v>
      </c>
      <c r="X18" s="13">
        <f>W18*$G$18</f>
        <v>3533.9199999999996</v>
      </c>
      <c r="Y18" s="12">
        <v>46</v>
      </c>
      <c r="Z18" s="13">
        <f>Y18*$G$18</f>
        <v>3126.16</v>
      </c>
      <c r="AA18" s="12">
        <v>59</v>
      </c>
      <c r="AB18" s="13">
        <f>AA18*$G$18</f>
        <v>4009.6399999999994</v>
      </c>
      <c r="AC18" s="12">
        <v>54</v>
      </c>
      <c r="AD18" s="13">
        <f>AC18*$G$18</f>
        <v>3669.8399999999997</v>
      </c>
      <c r="AE18" s="12">
        <v>49</v>
      </c>
      <c r="AF18" s="13">
        <f>AE18*$G$18</f>
        <v>3330.0399999999995</v>
      </c>
      <c r="AG18" s="12">
        <v>44</v>
      </c>
      <c r="AH18" s="13">
        <f>AG18*$G$18</f>
        <v>2990.24</v>
      </c>
      <c r="AJ18" s="12">
        <f t="shared" si="1"/>
        <v>735</v>
      </c>
      <c r="AK18" s="13">
        <f t="shared" si="1"/>
        <v>49950.599999999991</v>
      </c>
      <c r="AL18" s="21">
        <f t="shared" si="0"/>
        <v>7.8620158655935359</v>
      </c>
    </row>
    <row r="19" spans="1:42">
      <c r="A19" s="3">
        <v>39417</v>
      </c>
      <c r="B19" s="4" t="s">
        <v>6</v>
      </c>
      <c r="C19" s="52" t="s">
        <v>176</v>
      </c>
      <c r="D19" s="4" t="s">
        <v>177</v>
      </c>
      <c r="E19" s="25">
        <v>510</v>
      </c>
      <c r="F19" s="55"/>
      <c r="G19" s="26" t="s">
        <v>178</v>
      </c>
      <c r="H19" s="31"/>
      <c r="I19" s="31"/>
      <c r="J19" s="31"/>
      <c r="K19" s="12">
        <v>5</v>
      </c>
      <c r="L19" s="13">
        <f>K19*$G$19</f>
        <v>223</v>
      </c>
      <c r="N19" s="13">
        <f>M19*$G$19</f>
        <v>0</v>
      </c>
      <c r="P19" s="13">
        <f>O19*$G$19</f>
        <v>0</v>
      </c>
      <c r="Q19" s="12">
        <v>1</v>
      </c>
      <c r="R19" s="13">
        <f>Q19*$G$19</f>
        <v>44.6</v>
      </c>
      <c r="S19" s="12">
        <v>3</v>
      </c>
      <c r="T19" s="13">
        <f>S19*$G$19</f>
        <v>133.80000000000001</v>
      </c>
      <c r="U19" s="12">
        <v>3</v>
      </c>
      <c r="V19" s="13">
        <f>U19*$G$19</f>
        <v>133.80000000000001</v>
      </c>
      <c r="X19" s="13">
        <f>W19*$G$19</f>
        <v>0</v>
      </c>
      <c r="Z19" s="13">
        <f>Y19*$G$19</f>
        <v>0</v>
      </c>
      <c r="AA19" s="12">
        <v>2</v>
      </c>
      <c r="AB19" s="13">
        <f>AA19*$G$19</f>
        <v>89.2</v>
      </c>
      <c r="AC19" s="12">
        <v>4</v>
      </c>
      <c r="AD19" s="13">
        <f>AC19*$G$19</f>
        <v>178.4</v>
      </c>
      <c r="AF19" s="13">
        <f>AE19*$G$19</f>
        <v>0</v>
      </c>
      <c r="AG19" s="12">
        <v>2</v>
      </c>
      <c r="AH19" s="13">
        <f>AG19*$G$19</f>
        <v>89.2</v>
      </c>
      <c r="AJ19" s="12">
        <f t="shared" si="1"/>
        <v>20</v>
      </c>
      <c r="AK19" s="13">
        <f t="shared" si="1"/>
        <v>892.00000000000011</v>
      </c>
      <c r="AL19" s="21">
        <f t="shared" si="0"/>
        <v>0.14039707535263712</v>
      </c>
    </row>
    <row r="20" spans="1:42">
      <c r="A20" s="3">
        <v>39417</v>
      </c>
      <c r="B20" s="4" t="s">
        <v>6</v>
      </c>
      <c r="C20" s="52" t="s">
        <v>179</v>
      </c>
      <c r="D20" s="4" t="s">
        <v>180</v>
      </c>
      <c r="E20" s="25">
        <v>510</v>
      </c>
      <c r="F20" s="55"/>
      <c r="G20" s="26" t="s">
        <v>181</v>
      </c>
      <c r="H20" s="31"/>
      <c r="I20" s="31"/>
      <c r="J20" s="31"/>
      <c r="K20" s="12">
        <v>40</v>
      </c>
      <c r="L20" s="13">
        <f>K20*$G$20</f>
        <v>3143.2</v>
      </c>
      <c r="M20" s="12">
        <v>43</v>
      </c>
      <c r="N20" s="13">
        <f>M20*$G$20</f>
        <v>3378.94</v>
      </c>
      <c r="O20" s="12">
        <v>28</v>
      </c>
      <c r="P20" s="13">
        <f>O20*$G$20</f>
        <v>2200.2399999999998</v>
      </c>
      <c r="Q20" s="12">
        <v>39</v>
      </c>
      <c r="R20" s="13">
        <f>Q20*$G$20</f>
        <v>3064.62</v>
      </c>
      <c r="S20" s="12">
        <v>25</v>
      </c>
      <c r="T20" s="13">
        <f>S20*$G$20</f>
        <v>1964.5</v>
      </c>
      <c r="U20" s="12">
        <v>33</v>
      </c>
      <c r="V20" s="13">
        <f>U20*$G$20</f>
        <v>2593.14</v>
      </c>
      <c r="W20" s="12">
        <v>29</v>
      </c>
      <c r="X20" s="13">
        <f>W20*$G$20</f>
        <v>2278.8200000000002</v>
      </c>
      <c r="Y20" s="12">
        <v>34</v>
      </c>
      <c r="Z20" s="13">
        <f>Y20*$G$20</f>
        <v>2671.72</v>
      </c>
      <c r="AA20" s="12">
        <v>40</v>
      </c>
      <c r="AB20" s="13">
        <f>AA20*$G$20</f>
        <v>3143.2</v>
      </c>
      <c r="AC20" s="12">
        <v>47</v>
      </c>
      <c r="AD20" s="13">
        <f>AC20*$G$20</f>
        <v>3693.2599999999998</v>
      </c>
      <c r="AE20" s="12">
        <v>34</v>
      </c>
      <c r="AF20" s="13">
        <f>AE20*$G$20</f>
        <v>2671.72</v>
      </c>
      <c r="AG20" s="12">
        <v>77</v>
      </c>
      <c r="AH20" s="13">
        <f>AG20*$G$20</f>
        <v>6050.66</v>
      </c>
      <c r="AJ20" s="12">
        <f t="shared" si="1"/>
        <v>469</v>
      </c>
      <c r="AK20" s="13">
        <f t="shared" si="1"/>
        <v>36854.020000000004</v>
      </c>
      <c r="AL20" s="21">
        <f t="shared" si="0"/>
        <v>5.800668859851565</v>
      </c>
    </row>
    <row r="21" spans="1:42">
      <c r="A21" s="3">
        <v>39417</v>
      </c>
      <c r="B21" s="4" t="s">
        <v>6</v>
      </c>
      <c r="C21" s="52" t="s">
        <v>182</v>
      </c>
      <c r="D21" s="4" t="s">
        <v>183</v>
      </c>
      <c r="E21" s="25">
        <v>510</v>
      </c>
      <c r="F21" s="55"/>
      <c r="G21" s="26" t="s">
        <v>30</v>
      </c>
      <c r="H21" s="31"/>
      <c r="I21" s="31"/>
      <c r="J21" s="31"/>
      <c r="L21" s="13">
        <f>K21*$G$21</f>
        <v>0</v>
      </c>
      <c r="N21" s="13">
        <f>M21*$G$21</f>
        <v>0</v>
      </c>
      <c r="P21" s="13">
        <f>O21*$G$21</f>
        <v>0</v>
      </c>
      <c r="R21" s="13">
        <f>Q21*$G$21</f>
        <v>0</v>
      </c>
      <c r="T21" s="13">
        <f>S21*$G$21</f>
        <v>0</v>
      </c>
      <c r="V21" s="13">
        <f>U21*$G$21</f>
        <v>0</v>
      </c>
      <c r="X21" s="13">
        <f>W21*$G$21</f>
        <v>0</v>
      </c>
      <c r="Z21" s="13">
        <f>Y21*$G$21</f>
        <v>0</v>
      </c>
      <c r="AB21" s="13">
        <f>AA21*$G$21</f>
        <v>0</v>
      </c>
      <c r="AD21" s="13">
        <f>AC21*$G$21</f>
        <v>0</v>
      </c>
      <c r="AF21" s="13">
        <f>AE21*$G$21</f>
        <v>0</v>
      </c>
      <c r="AH21" s="13">
        <f>AG21*$G$21</f>
        <v>0</v>
      </c>
      <c r="AJ21" s="12">
        <f t="shared" si="1"/>
        <v>0</v>
      </c>
      <c r="AK21" s="13">
        <f t="shared" si="1"/>
        <v>0</v>
      </c>
      <c r="AL21" s="21">
        <f t="shared" si="0"/>
        <v>0</v>
      </c>
    </row>
    <row r="22" spans="1:42">
      <c r="A22" s="3">
        <v>39417</v>
      </c>
      <c r="B22" s="4" t="s">
        <v>6</v>
      </c>
      <c r="C22" s="8" t="s">
        <v>184</v>
      </c>
      <c r="D22" s="4" t="s">
        <v>185</v>
      </c>
      <c r="E22" s="25">
        <v>510</v>
      </c>
      <c r="F22" s="55"/>
      <c r="G22" s="26" t="s">
        <v>186</v>
      </c>
      <c r="H22" s="31"/>
      <c r="I22" s="31"/>
      <c r="J22" s="31"/>
      <c r="K22" s="12">
        <v>10</v>
      </c>
      <c r="L22" s="13">
        <f>K22*$G$22</f>
        <v>955.69999999999993</v>
      </c>
      <c r="M22" s="12">
        <v>12</v>
      </c>
      <c r="N22" s="13">
        <f>M22*$G$22</f>
        <v>1146.8399999999999</v>
      </c>
      <c r="O22" s="12">
        <v>12</v>
      </c>
      <c r="P22" s="13">
        <f>O22*$G$22</f>
        <v>1146.8399999999999</v>
      </c>
      <c r="Q22" s="12">
        <v>15</v>
      </c>
      <c r="R22" s="13">
        <f>Q22*$G$22</f>
        <v>1433.55</v>
      </c>
      <c r="S22" s="12">
        <v>14</v>
      </c>
      <c r="T22" s="13">
        <f>S22*$G$22</f>
        <v>1337.98</v>
      </c>
      <c r="U22" s="12">
        <v>21</v>
      </c>
      <c r="V22" s="13">
        <f>U22*$G$22</f>
        <v>2006.9699999999998</v>
      </c>
      <c r="W22" s="12">
        <v>24</v>
      </c>
      <c r="X22" s="13">
        <f>W22*$G$22</f>
        <v>2293.6799999999998</v>
      </c>
      <c r="Y22" s="12">
        <v>21</v>
      </c>
      <c r="Z22" s="13">
        <f>Y22*$G$22</f>
        <v>2006.9699999999998</v>
      </c>
      <c r="AA22" s="12">
        <v>19</v>
      </c>
      <c r="AB22" s="13">
        <f>AA22*$G$22</f>
        <v>1815.83</v>
      </c>
      <c r="AC22" s="12">
        <v>24</v>
      </c>
      <c r="AD22" s="13">
        <f>AC22*$G$22</f>
        <v>2293.6799999999998</v>
      </c>
      <c r="AE22" s="12">
        <v>25</v>
      </c>
      <c r="AF22" s="13">
        <f>AE22*$G$22</f>
        <v>2389.25</v>
      </c>
      <c r="AG22" s="12">
        <v>14</v>
      </c>
      <c r="AH22" s="13">
        <f>AG22*$G$22</f>
        <v>1337.98</v>
      </c>
      <c r="AJ22" s="12">
        <f t="shared" si="1"/>
        <v>211</v>
      </c>
      <c r="AK22" s="13">
        <f t="shared" si="1"/>
        <v>20165.269999999997</v>
      </c>
      <c r="AL22" s="21">
        <f t="shared" si="0"/>
        <v>3.1739292956236231</v>
      </c>
    </row>
    <row r="23" spans="1:42">
      <c r="A23" s="3">
        <v>39417</v>
      </c>
      <c r="B23" s="4" t="s">
        <v>6</v>
      </c>
      <c r="C23" s="52" t="s">
        <v>187</v>
      </c>
      <c r="D23" s="4" t="s">
        <v>188</v>
      </c>
      <c r="E23" s="25">
        <v>510</v>
      </c>
      <c r="F23" s="55"/>
      <c r="G23" s="26" t="s">
        <v>175</v>
      </c>
      <c r="H23" s="31"/>
      <c r="I23" s="31"/>
      <c r="J23" s="31"/>
      <c r="L23" s="13">
        <f>K23*$G$23</f>
        <v>0</v>
      </c>
      <c r="N23" s="13">
        <f>M23*$G$23</f>
        <v>0</v>
      </c>
      <c r="P23" s="13">
        <f>O23*$G$23</f>
        <v>0</v>
      </c>
      <c r="R23" s="13">
        <f>Q23*$G$23</f>
        <v>0</v>
      </c>
      <c r="T23" s="13">
        <f>S23*$G$23</f>
        <v>0</v>
      </c>
      <c r="V23" s="13">
        <f>U23*$G$23</f>
        <v>0</v>
      </c>
      <c r="X23" s="13">
        <f>W23*$G$23</f>
        <v>0</v>
      </c>
      <c r="Z23" s="13">
        <f>Y23*$G$23</f>
        <v>0</v>
      </c>
      <c r="AB23" s="13">
        <f>AA23*$G$23</f>
        <v>0</v>
      </c>
      <c r="AD23" s="13">
        <f>AC23*$G$23</f>
        <v>0</v>
      </c>
      <c r="AF23" s="13">
        <f>AE23*$G$23</f>
        <v>0</v>
      </c>
      <c r="AH23" s="13">
        <f>AG23*$G$23</f>
        <v>0</v>
      </c>
      <c r="AJ23" s="12">
        <f t="shared" si="1"/>
        <v>0</v>
      </c>
      <c r="AK23" s="13">
        <f t="shared" si="1"/>
        <v>0</v>
      </c>
      <c r="AL23" s="21">
        <f t="shared" si="0"/>
        <v>0</v>
      </c>
    </row>
    <row r="24" spans="1:42">
      <c r="A24" s="3">
        <v>39417</v>
      </c>
      <c r="B24" s="4" t="s">
        <v>6</v>
      </c>
      <c r="C24" s="8" t="s">
        <v>189</v>
      </c>
      <c r="D24" s="4" t="s">
        <v>190</v>
      </c>
      <c r="E24" s="25">
        <v>510</v>
      </c>
      <c r="F24" s="55"/>
      <c r="G24" s="26" t="s">
        <v>191</v>
      </c>
      <c r="H24" s="31"/>
      <c r="I24" s="31"/>
      <c r="J24" s="31"/>
      <c r="K24" s="12">
        <v>11</v>
      </c>
      <c r="L24" s="13">
        <f>K24*$G$24</f>
        <v>1611.9399999999998</v>
      </c>
      <c r="M24" s="12">
        <v>11</v>
      </c>
      <c r="N24" s="13">
        <f>M24*$G$24</f>
        <v>1611.9399999999998</v>
      </c>
      <c r="O24" s="12">
        <v>18</v>
      </c>
      <c r="P24" s="13">
        <f>O24*$G$24</f>
        <v>2637.72</v>
      </c>
      <c r="Q24" s="12">
        <v>5</v>
      </c>
      <c r="R24" s="13">
        <f>Q24*$G$24</f>
        <v>732.69999999999993</v>
      </c>
      <c r="S24" s="12">
        <v>19</v>
      </c>
      <c r="T24" s="13">
        <f>S24*$G$24</f>
        <v>2784.2599999999998</v>
      </c>
      <c r="U24" s="12">
        <v>12</v>
      </c>
      <c r="V24" s="13">
        <f>U24*$G$24</f>
        <v>1758.48</v>
      </c>
      <c r="W24" s="12">
        <v>14</v>
      </c>
      <c r="X24" s="13">
        <f>W24*$G$24</f>
        <v>2051.56</v>
      </c>
      <c r="Y24" s="12">
        <v>13</v>
      </c>
      <c r="Z24" s="13">
        <f>Y24*$G$24</f>
        <v>1905.02</v>
      </c>
      <c r="AA24" s="12">
        <v>23</v>
      </c>
      <c r="AB24" s="13">
        <f>AA24*$G$24</f>
        <v>3370.4199999999996</v>
      </c>
      <c r="AC24" s="12">
        <v>31</v>
      </c>
      <c r="AD24" s="13">
        <f>AC24*$G$24</f>
        <v>4542.74</v>
      </c>
      <c r="AE24" s="12">
        <v>27</v>
      </c>
      <c r="AF24" s="13">
        <f>AE24*$G$24</f>
        <v>3956.58</v>
      </c>
      <c r="AG24" s="12">
        <v>9</v>
      </c>
      <c r="AH24" s="13">
        <f>AG24*$G$24</f>
        <v>1318.86</v>
      </c>
      <c r="AJ24" s="12">
        <f t="shared" si="1"/>
        <v>193</v>
      </c>
      <c r="AK24" s="13">
        <f t="shared" si="1"/>
        <v>28282.22</v>
      </c>
      <c r="AL24" s="21">
        <f t="shared" si="0"/>
        <v>4.4515033323765252</v>
      </c>
    </row>
    <row r="25" spans="1:42">
      <c r="A25" s="3">
        <v>39417</v>
      </c>
      <c r="B25" s="4" t="s">
        <v>6</v>
      </c>
      <c r="C25" s="52" t="s">
        <v>192</v>
      </c>
      <c r="D25" s="4" t="s">
        <v>193</v>
      </c>
      <c r="E25" s="25">
        <v>510</v>
      </c>
      <c r="F25" s="55"/>
      <c r="G25" s="26" t="s">
        <v>194</v>
      </c>
      <c r="H25" s="31"/>
      <c r="I25" s="31"/>
      <c r="J25" s="31"/>
      <c r="L25" s="13">
        <f>K25*$G$25</f>
        <v>0</v>
      </c>
      <c r="N25" s="13">
        <f>M25*$G$25</f>
        <v>0</v>
      </c>
      <c r="P25" s="13">
        <f>O25*$G$25</f>
        <v>0</v>
      </c>
      <c r="R25" s="13">
        <f>Q25*$G$25</f>
        <v>0</v>
      </c>
      <c r="T25" s="13">
        <f>S25*$G$25</f>
        <v>0</v>
      </c>
      <c r="V25" s="13">
        <f>U25*$G$25</f>
        <v>0</v>
      </c>
      <c r="X25" s="13">
        <f>W25*$G$25</f>
        <v>0</v>
      </c>
      <c r="Z25" s="13">
        <f>Y25*$G$25</f>
        <v>0</v>
      </c>
      <c r="AB25" s="13">
        <f>AA25*$G$25</f>
        <v>0</v>
      </c>
      <c r="AD25" s="13">
        <f>AC25*$G$25</f>
        <v>0</v>
      </c>
      <c r="AF25" s="13">
        <f>AE25*$G$25</f>
        <v>0</v>
      </c>
      <c r="AH25" s="13">
        <f>AG25*$G$25</f>
        <v>0</v>
      </c>
      <c r="AJ25" s="12">
        <f t="shared" si="1"/>
        <v>0</v>
      </c>
      <c r="AK25" s="13">
        <f t="shared" si="1"/>
        <v>0</v>
      </c>
      <c r="AL25" s="21">
        <f t="shared" si="0"/>
        <v>0</v>
      </c>
    </row>
    <row r="26" spans="1:42">
      <c r="A26" s="3">
        <v>39417</v>
      </c>
      <c r="B26" s="4" t="s">
        <v>6</v>
      </c>
      <c r="C26" s="8" t="s">
        <v>195</v>
      </c>
      <c r="D26" s="4" t="s">
        <v>196</v>
      </c>
      <c r="E26" s="25">
        <v>510</v>
      </c>
      <c r="F26" s="55"/>
      <c r="G26" s="26" t="s">
        <v>197</v>
      </c>
      <c r="H26" s="31"/>
      <c r="I26" s="31"/>
      <c r="J26" s="31"/>
      <c r="K26" s="12">
        <v>3</v>
      </c>
      <c r="L26" s="13">
        <f>K26*$G$26</f>
        <v>675.36</v>
      </c>
      <c r="M26" s="12">
        <v>2</v>
      </c>
      <c r="N26" s="13">
        <f>M26*$G$26</f>
        <v>450.24</v>
      </c>
      <c r="O26" s="12">
        <v>3</v>
      </c>
      <c r="P26" s="13">
        <f>O26*$G$26</f>
        <v>675.36</v>
      </c>
      <c r="Q26" s="12">
        <v>6</v>
      </c>
      <c r="R26" s="13">
        <f>Q26*$G$26</f>
        <v>1350.72</v>
      </c>
      <c r="T26" s="13">
        <f>S26*$G$26</f>
        <v>0</v>
      </c>
      <c r="U26" s="12">
        <v>1</v>
      </c>
      <c r="V26" s="13">
        <f>U26*$G$26</f>
        <v>225.12</v>
      </c>
      <c r="W26" s="12">
        <v>7</v>
      </c>
      <c r="X26" s="13">
        <f>W26*$G$26</f>
        <v>1575.8400000000001</v>
      </c>
      <c r="Y26" s="12">
        <v>15</v>
      </c>
      <c r="Z26" s="13">
        <f>Y26*$G$26</f>
        <v>3376.8</v>
      </c>
      <c r="AA26" s="12">
        <v>2</v>
      </c>
      <c r="AB26" s="13">
        <f>AA26*$G$26</f>
        <v>450.24</v>
      </c>
      <c r="AC26" s="12">
        <v>2</v>
      </c>
      <c r="AD26" s="13">
        <f>AC26*$G$26</f>
        <v>450.24</v>
      </c>
      <c r="AE26" s="12">
        <v>2</v>
      </c>
      <c r="AF26" s="13">
        <f>AE26*$G$26</f>
        <v>450.24</v>
      </c>
      <c r="AG26" s="12">
        <v>5</v>
      </c>
      <c r="AH26" s="13">
        <f>AG26*$G$26</f>
        <v>1125.5999999999999</v>
      </c>
      <c r="AJ26" s="12">
        <f t="shared" si="1"/>
        <v>48</v>
      </c>
      <c r="AK26" s="13">
        <f t="shared" si="1"/>
        <v>10805.76</v>
      </c>
      <c r="AL26" s="21">
        <f t="shared" si="0"/>
        <v>1.7007815033212019</v>
      </c>
    </row>
    <row r="27" spans="1:42">
      <c r="A27" s="3">
        <v>39417</v>
      </c>
      <c r="B27" s="4" t="s">
        <v>6</v>
      </c>
      <c r="C27" s="52" t="s">
        <v>198</v>
      </c>
      <c r="D27" s="4" t="s">
        <v>199</v>
      </c>
      <c r="E27" s="25">
        <v>510</v>
      </c>
      <c r="F27" s="55"/>
      <c r="G27" s="26" t="s">
        <v>200</v>
      </c>
      <c r="H27" s="31"/>
      <c r="I27" s="31"/>
      <c r="J27" s="31"/>
      <c r="L27" s="13">
        <f>K27*$G$27</f>
        <v>0</v>
      </c>
      <c r="N27" s="13">
        <f>M27*$G$27</f>
        <v>0</v>
      </c>
      <c r="P27" s="13">
        <f>O27*$G$27</f>
        <v>0</v>
      </c>
      <c r="R27" s="13">
        <f>Q27*$G$27</f>
        <v>0</v>
      </c>
      <c r="T27" s="13">
        <f>S27*$G$27</f>
        <v>0</v>
      </c>
      <c r="V27" s="13">
        <f>U27*$G$27</f>
        <v>0</v>
      </c>
      <c r="X27" s="13">
        <f>W27*$G$27</f>
        <v>0</v>
      </c>
      <c r="Z27" s="13">
        <f>Y27*$G$27</f>
        <v>0</v>
      </c>
      <c r="AB27" s="13">
        <f>AA27*$G$27</f>
        <v>0</v>
      </c>
      <c r="AD27" s="13">
        <f>AC27*$G$27</f>
        <v>0</v>
      </c>
      <c r="AF27" s="13">
        <f>AE27*$G$27</f>
        <v>0</v>
      </c>
      <c r="AH27" s="13">
        <f>AG27*$G$27</f>
        <v>0</v>
      </c>
      <c r="AJ27" s="12">
        <f t="shared" si="1"/>
        <v>0</v>
      </c>
      <c r="AK27" s="13">
        <f t="shared" si="1"/>
        <v>0</v>
      </c>
      <c r="AL27" s="21">
        <f t="shared" si="0"/>
        <v>0</v>
      </c>
    </row>
    <row r="28" spans="1:42" ht="11.45" customHeight="1">
      <c r="A28" s="3">
        <v>39417</v>
      </c>
      <c r="B28" s="4" t="s">
        <v>6</v>
      </c>
      <c r="C28" s="8" t="s">
        <v>113</v>
      </c>
      <c r="D28" s="4" t="s">
        <v>114</v>
      </c>
      <c r="E28" s="25">
        <v>261</v>
      </c>
      <c r="F28" s="55"/>
      <c r="G28" s="26" t="s">
        <v>115</v>
      </c>
      <c r="H28" s="31">
        <v>75</v>
      </c>
      <c r="I28" s="31">
        <f>H28*1.55</f>
        <v>116.25</v>
      </c>
      <c r="J28" s="31">
        <f t="shared" ref="J28:J48" si="2">H28*2</f>
        <v>150</v>
      </c>
      <c r="K28" s="12">
        <v>7</v>
      </c>
      <c r="L28" s="13">
        <f>K28*$G$28</f>
        <v>1054.1300000000001</v>
      </c>
      <c r="M28" s="12">
        <v>5</v>
      </c>
      <c r="N28" s="13">
        <f>M28*$G$28</f>
        <v>752.95</v>
      </c>
      <c r="O28" s="12">
        <v>29</v>
      </c>
      <c r="P28" s="13">
        <f>O28*$G$28</f>
        <v>4367.1099999999997</v>
      </c>
      <c r="Q28" s="12">
        <v>6</v>
      </c>
      <c r="R28" s="13">
        <f>Q28*$G$28</f>
        <v>903.54</v>
      </c>
      <c r="S28" s="12">
        <v>13</v>
      </c>
      <c r="T28" s="13">
        <f>S28*$G$28</f>
        <v>1957.67</v>
      </c>
      <c r="U28" s="12">
        <v>16</v>
      </c>
      <c r="V28" s="13">
        <f>U28*$G$28</f>
        <v>2409.44</v>
      </c>
      <c r="W28" s="12">
        <v>7</v>
      </c>
      <c r="X28" s="13">
        <f>W28*$G$28</f>
        <v>1054.1300000000001</v>
      </c>
      <c r="Y28" s="12">
        <v>16</v>
      </c>
      <c r="Z28" s="13">
        <f>Y28*$G$28</f>
        <v>2409.44</v>
      </c>
      <c r="AA28" s="12">
        <v>13</v>
      </c>
      <c r="AB28" s="13">
        <f>AA28*$G$28</f>
        <v>1957.67</v>
      </c>
      <c r="AC28" s="12">
        <v>8</v>
      </c>
      <c r="AD28" s="13">
        <f>AC28*$G$28</f>
        <v>1204.72</v>
      </c>
      <c r="AE28" s="12">
        <v>13</v>
      </c>
      <c r="AF28" s="13">
        <f>AE28*$G$28</f>
        <v>1957.67</v>
      </c>
      <c r="AG28" s="12">
        <v>10</v>
      </c>
      <c r="AH28" s="13">
        <f>AG28*$G$28</f>
        <v>1505.9</v>
      </c>
      <c r="AJ28" s="12">
        <f t="shared" si="1"/>
        <v>143</v>
      </c>
      <c r="AK28" s="13">
        <f t="shared" si="1"/>
        <v>21534.370000000003</v>
      </c>
      <c r="AL28" s="21">
        <f t="shared" si="0"/>
        <v>3.3894199187909959</v>
      </c>
      <c r="AN28" s="6" t="s">
        <v>373</v>
      </c>
    </row>
    <row r="29" spans="1:42">
      <c r="A29" s="3">
        <v>39417</v>
      </c>
      <c r="B29" s="4" t="s">
        <v>6</v>
      </c>
      <c r="C29" s="52" t="s">
        <v>116</v>
      </c>
      <c r="D29" s="4" t="s">
        <v>117</v>
      </c>
      <c r="E29" s="25">
        <v>261</v>
      </c>
      <c r="F29" s="55"/>
      <c r="G29" s="26" t="s">
        <v>118</v>
      </c>
      <c r="H29" s="31"/>
      <c r="I29" s="31"/>
      <c r="J29" s="31">
        <f t="shared" si="2"/>
        <v>0</v>
      </c>
      <c r="L29" s="13">
        <f>K29*$G$29</f>
        <v>0</v>
      </c>
      <c r="N29" s="13">
        <f>M29*$G$29</f>
        <v>0</v>
      </c>
      <c r="P29" s="13">
        <f>O29*$G$29</f>
        <v>0</v>
      </c>
      <c r="R29" s="13">
        <f>Q29*$G$29</f>
        <v>0</v>
      </c>
      <c r="T29" s="13">
        <f>S29*$G$29</f>
        <v>0</v>
      </c>
      <c r="V29" s="13">
        <f>U29*$G$29</f>
        <v>0</v>
      </c>
      <c r="X29" s="13">
        <f>W29*$G$29</f>
        <v>0</v>
      </c>
      <c r="Z29" s="13">
        <f>Y29*$G$29</f>
        <v>0</v>
      </c>
      <c r="AB29" s="13">
        <f>AA29*$G$29</f>
        <v>0</v>
      </c>
      <c r="AD29" s="13">
        <f>AC29*$G$29</f>
        <v>0</v>
      </c>
      <c r="AF29" s="13">
        <f>AE29*$G$29</f>
        <v>0</v>
      </c>
      <c r="AH29" s="13">
        <f>AG29*$G$29</f>
        <v>0</v>
      </c>
      <c r="AJ29" s="12">
        <f t="shared" si="1"/>
        <v>0</v>
      </c>
      <c r="AK29" s="13">
        <f t="shared" si="1"/>
        <v>0</v>
      </c>
      <c r="AL29" s="21">
        <f t="shared" si="0"/>
        <v>0</v>
      </c>
    </row>
    <row r="30" spans="1:42">
      <c r="A30" s="3">
        <v>39417</v>
      </c>
      <c r="B30" s="4" t="s">
        <v>6</v>
      </c>
      <c r="C30" s="8" t="s">
        <v>119</v>
      </c>
      <c r="D30" s="4" t="s">
        <v>120</v>
      </c>
      <c r="E30" s="25">
        <v>261</v>
      </c>
      <c r="F30" s="55"/>
      <c r="G30" s="26" t="s">
        <v>121</v>
      </c>
      <c r="H30" s="31">
        <v>44</v>
      </c>
      <c r="I30" s="31">
        <f>H30*1.55</f>
        <v>68.2</v>
      </c>
      <c r="J30" s="31">
        <f t="shared" si="2"/>
        <v>88</v>
      </c>
      <c r="K30" s="12">
        <v>11</v>
      </c>
      <c r="L30" s="13">
        <f>K30*$G$30</f>
        <v>398.53</v>
      </c>
      <c r="M30" s="12">
        <v>10</v>
      </c>
      <c r="N30" s="13">
        <f>M30*$G$30</f>
        <v>362.29999999999995</v>
      </c>
      <c r="O30" s="12">
        <v>58</v>
      </c>
      <c r="P30" s="13">
        <f>O30*$G$30</f>
        <v>2101.3399999999997</v>
      </c>
      <c r="Q30" s="12">
        <v>4</v>
      </c>
      <c r="R30" s="13">
        <f>Q30*$G$30</f>
        <v>144.91999999999999</v>
      </c>
      <c r="S30" s="12">
        <v>16</v>
      </c>
      <c r="T30" s="13">
        <f>S30*$G$30</f>
        <v>579.67999999999995</v>
      </c>
      <c r="U30" s="12">
        <v>17</v>
      </c>
      <c r="V30" s="13">
        <f>U30*$G$30</f>
        <v>615.91</v>
      </c>
      <c r="W30" s="12">
        <v>2</v>
      </c>
      <c r="X30" s="13">
        <f>W30*$G$30</f>
        <v>72.459999999999994</v>
      </c>
      <c r="Y30" s="12">
        <v>21</v>
      </c>
      <c r="Z30" s="13">
        <f>Y30*$G$30</f>
        <v>760.82999999999993</v>
      </c>
      <c r="AA30" s="12">
        <v>16</v>
      </c>
      <c r="AB30" s="13">
        <f>AA30*$G$30</f>
        <v>579.67999999999995</v>
      </c>
      <c r="AC30" s="12">
        <v>6</v>
      </c>
      <c r="AD30" s="13">
        <f>AC30*$G$30</f>
        <v>217.38</v>
      </c>
      <c r="AE30" s="12">
        <v>14</v>
      </c>
      <c r="AF30" s="13">
        <f>AE30*$G$30</f>
        <v>507.21999999999997</v>
      </c>
      <c r="AG30" s="12">
        <v>13</v>
      </c>
      <c r="AH30" s="13">
        <f>AG30*$G$30</f>
        <v>470.98999999999995</v>
      </c>
      <c r="AJ30" s="12">
        <f t="shared" si="1"/>
        <v>188</v>
      </c>
      <c r="AK30" s="13">
        <f t="shared" si="1"/>
        <v>6811.24</v>
      </c>
      <c r="AL30" s="21">
        <f t="shared" si="0"/>
        <v>1.0720607348933811</v>
      </c>
      <c r="AM30" s="23">
        <f>SUM(AL18:AL30)</f>
        <v>27.590776585803464</v>
      </c>
      <c r="AO30" s="23">
        <f>SUM(AM16,AM30)</f>
        <v>56.993057915509212</v>
      </c>
      <c r="AP30" s="17">
        <f>AK150*0.57</f>
        <v>324281.86486799992</v>
      </c>
    </row>
    <row r="31" spans="1:42">
      <c r="A31" s="3">
        <v>39417</v>
      </c>
      <c r="B31" s="4" t="s">
        <v>6</v>
      </c>
      <c r="C31" s="52" t="s">
        <v>122</v>
      </c>
      <c r="D31" s="4" t="s">
        <v>123</v>
      </c>
      <c r="E31" s="25">
        <v>261</v>
      </c>
      <c r="F31" s="55"/>
      <c r="G31" s="26" t="s">
        <v>124</v>
      </c>
      <c r="H31" s="31"/>
      <c r="I31" s="31"/>
      <c r="J31" s="31">
        <f t="shared" si="2"/>
        <v>0</v>
      </c>
      <c r="L31" s="13">
        <f>K31*$G$31</f>
        <v>0</v>
      </c>
      <c r="N31" s="13">
        <f>M31*$G$31</f>
        <v>0</v>
      </c>
      <c r="P31" s="13">
        <f>O31*$G$31</f>
        <v>0</v>
      </c>
      <c r="R31" s="13">
        <f>Q31*$G$31</f>
        <v>0</v>
      </c>
      <c r="T31" s="13">
        <f>S31*$G$31</f>
        <v>0</v>
      </c>
      <c r="V31" s="13">
        <f>U31*$G$31</f>
        <v>0</v>
      </c>
      <c r="X31" s="13">
        <f>W31*$G$31</f>
        <v>0</v>
      </c>
      <c r="Z31" s="13">
        <f>Y31*$G$31</f>
        <v>0</v>
      </c>
      <c r="AB31" s="13">
        <f>AA31*$G$31</f>
        <v>0</v>
      </c>
      <c r="AD31" s="13">
        <f>AC31*$G$31</f>
        <v>0</v>
      </c>
      <c r="AF31" s="13">
        <f>AE31*$G$31</f>
        <v>0</v>
      </c>
      <c r="AH31" s="13">
        <f>AG31*$G$31</f>
        <v>0</v>
      </c>
      <c r="AJ31" s="12">
        <f t="shared" si="1"/>
        <v>0</v>
      </c>
      <c r="AK31" s="13">
        <f t="shared" si="1"/>
        <v>0</v>
      </c>
      <c r="AL31" s="21">
        <f t="shared" si="0"/>
        <v>0</v>
      </c>
    </row>
    <row r="32" spans="1:42">
      <c r="A32" s="3">
        <v>39417</v>
      </c>
      <c r="B32" s="4" t="s">
        <v>6</v>
      </c>
      <c r="C32" s="8" t="s">
        <v>263</v>
      </c>
      <c r="D32" s="4" t="s">
        <v>264</v>
      </c>
      <c r="E32" s="25">
        <v>300</v>
      </c>
      <c r="F32" s="55">
        <v>35.56</v>
      </c>
      <c r="G32" s="26" t="s">
        <v>27</v>
      </c>
      <c r="H32" s="31">
        <v>15.25</v>
      </c>
      <c r="I32" s="31">
        <f>H32*1.55</f>
        <v>23.637499999999999</v>
      </c>
      <c r="J32" s="31">
        <f t="shared" si="2"/>
        <v>30.5</v>
      </c>
      <c r="K32" s="12">
        <v>190</v>
      </c>
      <c r="L32" s="13">
        <f>K32*$G$32</f>
        <v>5808.3</v>
      </c>
      <c r="M32" s="12">
        <v>164</v>
      </c>
      <c r="N32" s="13">
        <f>M32*$G$32</f>
        <v>5013.4800000000005</v>
      </c>
      <c r="O32" s="12">
        <v>176</v>
      </c>
      <c r="P32" s="13">
        <f>O32*$G$32</f>
        <v>5380.32</v>
      </c>
      <c r="Q32" s="12">
        <v>153</v>
      </c>
      <c r="R32" s="13">
        <f>Q32*$G$32</f>
        <v>4677.21</v>
      </c>
      <c r="S32" s="12">
        <v>118</v>
      </c>
      <c r="T32" s="13">
        <f>S32*$G$32</f>
        <v>3607.26</v>
      </c>
      <c r="U32" s="12">
        <v>146</v>
      </c>
      <c r="V32" s="13">
        <f>U32*$G$32</f>
        <v>4463.22</v>
      </c>
      <c r="W32" s="12">
        <v>132</v>
      </c>
      <c r="X32" s="13">
        <f>W32*$G$32</f>
        <v>4035.2400000000002</v>
      </c>
      <c r="Y32" s="12">
        <v>121</v>
      </c>
      <c r="Z32" s="13">
        <f>Y32*$G$32</f>
        <v>3698.9700000000003</v>
      </c>
      <c r="AA32" s="12">
        <v>166</v>
      </c>
      <c r="AB32" s="13">
        <f>AA32*$G$32</f>
        <v>5074.62</v>
      </c>
      <c r="AC32" s="12">
        <v>168</v>
      </c>
      <c r="AD32" s="13">
        <f>AC32*$G$32</f>
        <v>5135.76</v>
      </c>
      <c r="AE32" s="12">
        <v>155</v>
      </c>
      <c r="AF32" s="13">
        <f>AE32*$G$32</f>
        <v>4738.3500000000004</v>
      </c>
      <c r="AG32" s="12">
        <v>159</v>
      </c>
      <c r="AH32" s="13">
        <f>AG32*$G$32</f>
        <v>4860.63</v>
      </c>
      <c r="AJ32" s="12">
        <f t="shared" si="1"/>
        <v>1848</v>
      </c>
      <c r="AK32" s="13">
        <f t="shared" si="1"/>
        <v>56493.36</v>
      </c>
      <c r="AL32" s="21">
        <f t="shared" si="0"/>
        <v>8.8918189695556684</v>
      </c>
      <c r="AN32" s="6" t="s">
        <v>374</v>
      </c>
    </row>
    <row r="33" spans="1:38">
      <c r="A33" s="3">
        <v>39417</v>
      </c>
      <c r="B33" s="4" t="s">
        <v>6</v>
      </c>
      <c r="C33" s="8" t="s">
        <v>207</v>
      </c>
      <c r="D33" s="4" t="s">
        <v>208</v>
      </c>
      <c r="E33" s="25">
        <v>761</v>
      </c>
      <c r="F33" s="55">
        <v>189.49</v>
      </c>
      <c r="G33" s="26" t="s">
        <v>115</v>
      </c>
      <c r="H33" s="31">
        <v>25.5</v>
      </c>
      <c r="I33" s="31">
        <f>H33*1.55</f>
        <v>39.524999999999999</v>
      </c>
      <c r="J33" s="31">
        <f t="shared" si="2"/>
        <v>51</v>
      </c>
      <c r="L33" s="13">
        <f>K33*$G$33</f>
        <v>0</v>
      </c>
      <c r="N33" s="13">
        <f>M33*$G$33</f>
        <v>0</v>
      </c>
      <c r="P33" s="13">
        <f>O33*$G$33</f>
        <v>0</v>
      </c>
      <c r="R33" s="13">
        <f>Q33*$G$33</f>
        <v>0</v>
      </c>
      <c r="S33" s="12">
        <v>2</v>
      </c>
      <c r="T33" s="13">
        <f>S33*$G$33</f>
        <v>301.18</v>
      </c>
      <c r="V33" s="13">
        <f>U33*$G$33</f>
        <v>0</v>
      </c>
      <c r="W33" s="12">
        <v>1</v>
      </c>
      <c r="X33" s="13">
        <f>W33*$G$33</f>
        <v>150.59</v>
      </c>
      <c r="Z33" s="13">
        <f>Y33*$G$33</f>
        <v>0</v>
      </c>
      <c r="AB33" s="13">
        <f>AA33*$G$33</f>
        <v>0</v>
      </c>
      <c r="AD33" s="13">
        <f>AC33*$G$33</f>
        <v>0</v>
      </c>
      <c r="AF33" s="13">
        <f>AE33*$G$33</f>
        <v>0</v>
      </c>
      <c r="AH33" s="13">
        <f>AG33*$G$33</f>
        <v>0</v>
      </c>
      <c r="AJ33" s="12">
        <f t="shared" si="1"/>
        <v>3</v>
      </c>
      <c r="AK33" s="13">
        <f t="shared" si="1"/>
        <v>451.77</v>
      </c>
      <c r="AL33" s="21">
        <f t="shared" si="0"/>
        <v>7.1106711583027879E-2</v>
      </c>
    </row>
    <row r="34" spans="1:38">
      <c r="A34" s="3">
        <v>39417</v>
      </c>
      <c r="B34" s="4" t="s">
        <v>6</v>
      </c>
      <c r="C34" s="52" t="s">
        <v>203</v>
      </c>
      <c r="D34" s="4" t="s">
        <v>204</v>
      </c>
      <c r="E34" s="25">
        <v>761</v>
      </c>
      <c r="F34" s="55"/>
      <c r="G34" s="26" t="s">
        <v>51</v>
      </c>
      <c r="H34" s="31">
        <v>5</v>
      </c>
      <c r="I34" s="31">
        <f>H34*1.55</f>
        <v>7.75</v>
      </c>
      <c r="J34" s="31">
        <f t="shared" si="2"/>
        <v>10</v>
      </c>
      <c r="K34" s="12">
        <v>49</v>
      </c>
      <c r="L34" s="13">
        <f>K34*$G$34</f>
        <v>720.79000000000008</v>
      </c>
      <c r="M34" s="12">
        <v>25</v>
      </c>
      <c r="N34" s="13">
        <f>M34*$G$34</f>
        <v>367.75</v>
      </c>
      <c r="O34" s="12">
        <v>166</v>
      </c>
      <c r="P34" s="13">
        <f>O34*$G$34</f>
        <v>2441.86</v>
      </c>
      <c r="Q34" s="12">
        <v>127</v>
      </c>
      <c r="R34" s="13">
        <f>Q34*$G$34</f>
        <v>1868.17</v>
      </c>
      <c r="S34" s="12">
        <v>51</v>
      </c>
      <c r="T34" s="13">
        <f>S34*$G$34</f>
        <v>750.21</v>
      </c>
      <c r="U34" s="12">
        <v>61</v>
      </c>
      <c r="V34" s="13">
        <f>U34*$G$34</f>
        <v>897.31000000000006</v>
      </c>
      <c r="W34" s="12">
        <v>60</v>
      </c>
      <c r="X34" s="13">
        <f>W34*$G$34</f>
        <v>882.6</v>
      </c>
      <c r="Y34" s="12">
        <v>45</v>
      </c>
      <c r="Z34" s="13">
        <f>Y34*$G$34</f>
        <v>661.95</v>
      </c>
      <c r="AA34" s="12">
        <v>43</v>
      </c>
      <c r="AB34" s="13">
        <f>AA34*$G$34</f>
        <v>632.53000000000009</v>
      </c>
      <c r="AC34" s="12">
        <v>28</v>
      </c>
      <c r="AD34" s="13">
        <f>AC34*$G$34</f>
        <v>411.88</v>
      </c>
      <c r="AE34" s="12">
        <v>53</v>
      </c>
      <c r="AF34" s="13">
        <f>AE34*$G$34</f>
        <v>779.63</v>
      </c>
      <c r="AG34" s="12">
        <v>29</v>
      </c>
      <c r="AH34" s="13">
        <f>AG34*$G$34</f>
        <v>426.59000000000003</v>
      </c>
      <c r="AJ34" s="12">
        <f t="shared" si="1"/>
        <v>737</v>
      </c>
      <c r="AK34" s="13">
        <f t="shared" si="1"/>
        <v>10841.27</v>
      </c>
      <c r="AL34" s="21">
        <f t="shared" si="0"/>
        <v>1.7063706290451615</v>
      </c>
    </row>
    <row r="35" spans="1:38">
      <c r="A35" s="3">
        <v>39417</v>
      </c>
      <c r="B35" s="4" t="s">
        <v>6</v>
      </c>
      <c r="C35" s="8" t="s">
        <v>218</v>
      </c>
      <c r="D35" s="4" t="s">
        <v>219</v>
      </c>
      <c r="E35" s="25">
        <v>460</v>
      </c>
      <c r="F35" s="55"/>
      <c r="G35" s="26" t="s">
        <v>124</v>
      </c>
      <c r="H35" s="31">
        <v>9</v>
      </c>
      <c r="I35" s="31">
        <f>H35*1.55</f>
        <v>13.950000000000001</v>
      </c>
      <c r="J35" s="31">
        <f t="shared" si="2"/>
        <v>18</v>
      </c>
      <c r="L35" s="13">
        <f>K35*$G$35</f>
        <v>0</v>
      </c>
      <c r="N35" s="13">
        <f>M35*$G$35</f>
        <v>0</v>
      </c>
      <c r="P35" s="13">
        <f>O35*$G$35</f>
        <v>0</v>
      </c>
      <c r="Q35" s="12">
        <v>3</v>
      </c>
      <c r="R35" s="13">
        <f>Q35*$G$35</f>
        <v>71.34</v>
      </c>
      <c r="T35" s="13">
        <f>S35*$G$35</f>
        <v>0</v>
      </c>
      <c r="V35" s="13">
        <f>U35*$G$35</f>
        <v>0</v>
      </c>
      <c r="X35" s="13">
        <f>W35*$G$35</f>
        <v>0</v>
      </c>
      <c r="Z35" s="13">
        <f>Y35*$G$35</f>
        <v>0</v>
      </c>
      <c r="AB35" s="13">
        <f>AA35*$G$35</f>
        <v>0</v>
      </c>
      <c r="AD35" s="13">
        <f>AC35*$G$35</f>
        <v>0</v>
      </c>
      <c r="AF35" s="13">
        <f>AE35*$G$35</f>
        <v>0</v>
      </c>
      <c r="AH35" s="13">
        <f>AG35*$G$35</f>
        <v>0</v>
      </c>
      <c r="AJ35" s="12">
        <f t="shared" si="1"/>
        <v>3</v>
      </c>
      <c r="AK35" s="13">
        <f t="shared" si="1"/>
        <v>71.34</v>
      </c>
      <c r="AL35" s="21">
        <f t="shared" si="0"/>
        <v>1.1228618111723243E-2</v>
      </c>
    </row>
    <row r="36" spans="1:38">
      <c r="A36" s="3">
        <v>39417</v>
      </c>
      <c r="B36" s="4" t="s">
        <v>6</v>
      </c>
      <c r="C36" s="52" t="s">
        <v>216</v>
      </c>
      <c r="D36" s="4" t="s">
        <v>217</v>
      </c>
      <c r="E36" s="25">
        <v>460</v>
      </c>
      <c r="F36" s="55"/>
      <c r="G36" s="26" t="s">
        <v>42</v>
      </c>
      <c r="H36" s="31"/>
      <c r="I36" s="31"/>
      <c r="J36" s="31">
        <f t="shared" si="2"/>
        <v>0</v>
      </c>
      <c r="L36" s="13">
        <f>K36*$G$36</f>
        <v>0</v>
      </c>
      <c r="N36" s="13">
        <f>M36*$G$36</f>
        <v>0</v>
      </c>
      <c r="P36" s="13">
        <f>O36*$G$36</f>
        <v>0</v>
      </c>
      <c r="R36" s="13">
        <f>Q36*$G$36</f>
        <v>0</v>
      </c>
      <c r="T36" s="13">
        <f>S36*$G$36</f>
        <v>0</v>
      </c>
      <c r="V36" s="13">
        <f>U36*$G$36</f>
        <v>0</v>
      </c>
      <c r="X36" s="13">
        <f>W36*$G$36</f>
        <v>0</v>
      </c>
      <c r="Z36" s="13">
        <f>Y36*$G$36</f>
        <v>0</v>
      </c>
      <c r="AB36" s="13">
        <f>AA36*$G$36</f>
        <v>0</v>
      </c>
      <c r="AD36" s="13">
        <f>AC36*$G$36</f>
        <v>0</v>
      </c>
      <c r="AF36" s="13">
        <f>AE36*$G$36</f>
        <v>0</v>
      </c>
      <c r="AH36" s="13">
        <f>AG36*$G$36</f>
        <v>0</v>
      </c>
      <c r="AJ36" s="12">
        <f t="shared" si="1"/>
        <v>0</v>
      </c>
      <c r="AK36" s="13">
        <f t="shared" si="1"/>
        <v>0</v>
      </c>
      <c r="AL36" s="21">
        <f t="shared" si="0"/>
        <v>0</v>
      </c>
    </row>
    <row r="37" spans="1:38">
      <c r="A37" s="3">
        <v>39417</v>
      </c>
      <c r="B37" s="4" t="s">
        <v>6</v>
      </c>
      <c r="C37" s="8" t="s">
        <v>94</v>
      </c>
      <c r="D37" s="4" t="s">
        <v>95</v>
      </c>
      <c r="E37" s="25">
        <v>730</v>
      </c>
      <c r="F37" s="55">
        <v>185.51</v>
      </c>
      <c r="G37" s="26" t="s">
        <v>42</v>
      </c>
      <c r="H37" s="31">
        <v>15.5</v>
      </c>
      <c r="I37" s="31">
        <f>H37*1.55</f>
        <v>24.025000000000002</v>
      </c>
      <c r="J37" s="31">
        <f t="shared" si="2"/>
        <v>31</v>
      </c>
      <c r="K37" s="12">
        <v>26</v>
      </c>
      <c r="L37" s="13">
        <f>K37*$G$37</f>
        <v>3120.52</v>
      </c>
      <c r="M37" s="12">
        <v>19</v>
      </c>
      <c r="N37" s="13">
        <f>M37*$G$37</f>
        <v>2280.38</v>
      </c>
      <c r="O37" s="12">
        <v>13</v>
      </c>
      <c r="P37" s="13">
        <f>O37*$G$37</f>
        <v>1560.26</v>
      </c>
      <c r="Q37" s="12">
        <v>17</v>
      </c>
      <c r="R37" s="13">
        <f>Q37*$G$37</f>
        <v>2040.34</v>
      </c>
      <c r="S37" s="12">
        <v>13</v>
      </c>
      <c r="T37" s="13">
        <f>S37*$G$37</f>
        <v>1560.26</v>
      </c>
      <c r="U37" s="12">
        <v>5</v>
      </c>
      <c r="V37" s="13">
        <f>U37*$G$37</f>
        <v>600.1</v>
      </c>
      <c r="W37" s="12">
        <v>18</v>
      </c>
      <c r="X37" s="13">
        <f>W37*$G$37</f>
        <v>2160.36</v>
      </c>
      <c r="Y37" s="12">
        <v>16</v>
      </c>
      <c r="Z37" s="13">
        <f>Y37*$G$37</f>
        <v>1920.32</v>
      </c>
      <c r="AA37" s="12">
        <v>32</v>
      </c>
      <c r="AB37" s="13">
        <f>AA37*$G$37</f>
        <v>3840.64</v>
      </c>
      <c r="AC37" s="12">
        <v>31</v>
      </c>
      <c r="AD37" s="13">
        <f>AC37*$G$37</f>
        <v>3720.62</v>
      </c>
      <c r="AE37" s="12">
        <v>30</v>
      </c>
      <c r="AF37" s="13">
        <f>AE37*$G$37</f>
        <v>3600.6</v>
      </c>
      <c r="AG37" s="12">
        <v>29</v>
      </c>
      <c r="AH37" s="13">
        <f>AG37*$G$37</f>
        <v>3480.58</v>
      </c>
      <c r="AJ37" s="12">
        <f t="shared" si="1"/>
        <v>249</v>
      </c>
      <c r="AK37" s="13">
        <f t="shared" si="1"/>
        <v>29884.979999999996</v>
      </c>
      <c r="AL37" s="21">
        <f t="shared" si="0"/>
        <v>4.7037710638700139</v>
      </c>
    </row>
    <row r="38" spans="1:38">
      <c r="A38" s="3">
        <v>39417</v>
      </c>
      <c r="B38" s="4" t="s">
        <v>6</v>
      </c>
      <c r="C38" s="8" t="s">
        <v>89</v>
      </c>
      <c r="D38" s="4" t="s">
        <v>90</v>
      </c>
      <c r="E38" s="25">
        <v>730</v>
      </c>
      <c r="F38" s="55">
        <v>232.83</v>
      </c>
      <c r="G38" s="26" t="s">
        <v>91</v>
      </c>
      <c r="H38" s="31">
        <v>20</v>
      </c>
      <c r="I38" s="31">
        <f>H38*1.55</f>
        <v>31</v>
      </c>
      <c r="J38" s="31">
        <f t="shared" si="2"/>
        <v>40</v>
      </c>
      <c r="K38" s="12">
        <v>16</v>
      </c>
      <c r="L38" s="13">
        <f>K38*$G$38</f>
        <v>3822.4</v>
      </c>
      <c r="N38" s="13">
        <f>M38*$G$38</f>
        <v>0</v>
      </c>
      <c r="O38" s="12">
        <v>5</v>
      </c>
      <c r="P38" s="13">
        <f>O38*$G$38</f>
        <v>1194.5</v>
      </c>
      <c r="Q38" s="12">
        <v>6</v>
      </c>
      <c r="R38" s="13">
        <f>Q38*$G$38</f>
        <v>1433.4</v>
      </c>
      <c r="T38" s="13">
        <f>S38*$G$38</f>
        <v>0</v>
      </c>
      <c r="U38" s="12">
        <v>1</v>
      </c>
      <c r="V38" s="13">
        <f>U38*$G$38</f>
        <v>238.9</v>
      </c>
      <c r="X38" s="13">
        <f>W38*$G$38</f>
        <v>0</v>
      </c>
      <c r="Z38" s="13">
        <f>Y38*$G$38</f>
        <v>0</v>
      </c>
      <c r="AB38" s="13">
        <f>AA38*$G$38</f>
        <v>0</v>
      </c>
      <c r="AC38" s="12">
        <v>1</v>
      </c>
      <c r="AD38" s="13">
        <f>AC38*$G$38</f>
        <v>238.9</v>
      </c>
      <c r="AF38" s="13">
        <f>AE38*$G$38</f>
        <v>0</v>
      </c>
      <c r="AH38" s="13">
        <f>AG38*$G$38</f>
        <v>0</v>
      </c>
      <c r="AJ38" s="12">
        <f t="shared" si="1"/>
        <v>29</v>
      </c>
      <c r="AK38" s="13">
        <f t="shared" si="1"/>
        <v>6928.0999999999985</v>
      </c>
      <c r="AL38" s="21">
        <f t="shared" si="0"/>
        <v>1.0904540109311716</v>
      </c>
    </row>
    <row r="39" spans="1:38">
      <c r="A39" s="3">
        <v>39417</v>
      </c>
      <c r="B39" s="4" t="s">
        <v>6</v>
      </c>
      <c r="C39" s="52" t="s">
        <v>7</v>
      </c>
      <c r="D39" s="4" t="s">
        <v>8</v>
      </c>
      <c r="E39" s="25">
        <v>300</v>
      </c>
      <c r="F39" s="55"/>
      <c r="G39" s="26" t="s">
        <v>9</v>
      </c>
      <c r="H39" s="31"/>
      <c r="I39" s="31"/>
      <c r="J39" s="31">
        <f t="shared" si="2"/>
        <v>0</v>
      </c>
      <c r="L39" s="13">
        <f>K39*$G$39</f>
        <v>0</v>
      </c>
      <c r="N39" s="13">
        <f>M39*$G$39</f>
        <v>0</v>
      </c>
      <c r="P39" s="13">
        <f>O39*$G$39</f>
        <v>0</v>
      </c>
      <c r="R39" s="13">
        <f>Q39*$G$39</f>
        <v>0</v>
      </c>
      <c r="T39" s="13">
        <f>S39*$G$39</f>
        <v>0</v>
      </c>
      <c r="V39" s="13">
        <f>U39*$G$39</f>
        <v>0</v>
      </c>
      <c r="X39" s="13">
        <f>W39*$G$39</f>
        <v>0</v>
      </c>
      <c r="Z39" s="13">
        <f>Y39*$G$39</f>
        <v>0</v>
      </c>
      <c r="AB39" s="13">
        <f>AA39*$G$39</f>
        <v>0</v>
      </c>
      <c r="AD39" s="13">
        <f>AC39*$G$39</f>
        <v>0</v>
      </c>
      <c r="AF39" s="13">
        <f>AE39*$G$39</f>
        <v>0</v>
      </c>
      <c r="AH39" s="13">
        <f>AG39*$G$39</f>
        <v>0</v>
      </c>
      <c r="AJ39" s="12">
        <f t="shared" si="1"/>
        <v>0</v>
      </c>
      <c r="AK39" s="13">
        <f t="shared" si="1"/>
        <v>0</v>
      </c>
      <c r="AL39" s="21">
        <f t="shared" si="0"/>
        <v>0</v>
      </c>
    </row>
    <row r="40" spans="1:38">
      <c r="A40" s="3">
        <v>39417</v>
      </c>
      <c r="B40" s="4" t="s">
        <v>6</v>
      </c>
      <c r="C40" s="52" t="s">
        <v>10</v>
      </c>
      <c r="D40" s="4" t="s">
        <v>11</v>
      </c>
      <c r="E40" s="25">
        <v>300</v>
      </c>
      <c r="F40" s="55"/>
      <c r="G40" s="26" t="s">
        <v>12</v>
      </c>
      <c r="H40" s="31"/>
      <c r="I40" s="31"/>
      <c r="J40" s="31">
        <f t="shared" si="2"/>
        <v>0</v>
      </c>
      <c r="L40" s="13">
        <f>K40*$G$40</f>
        <v>0</v>
      </c>
      <c r="N40" s="13">
        <f>M40*$G$40</f>
        <v>0</v>
      </c>
      <c r="P40" s="13">
        <f>O40*$G$40</f>
        <v>0</v>
      </c>
      <c r="R40" s="13">
        <f>Q40*$G$40</f>
        <v>0</v>
      </c>
      <c r="T40" s="13">
        <f>S40*$G$40</f>
        <v>0</v>
      </c>
      <c r="V40" s="13">
        <f>U40*$G$40</f>
        <v>0</v>
      </c>
      <c r="X40" s="13">
        <f>W40*$G$40</f>
        <v>0</v>
      </c>
      <c r="Z40" s="13">
        <f>Y40*$G$40</f>
        <v>0</v>
      </c>
      <c r="AB40" s="13">
        <f>AA40*$G$40</f>
        <v>0</v>
      </c>
      <c r="AD40" s="13">
        <f>AC40*$G$40</f>
        <v>0</v>
      </c>
      <c r="AF40" s="13">
        <f>AE40*$G$40</f>
        <v>0</v>
      </c>
      <c r="AH40" s="13">
        <f>AG40*$G$40</f>
        <v>0</v>
      </c>
      <c r="AJ40" s="12">
        <f t="shared" si="1"/>
        <v>0</v>
      </c>
      <c r="AK40" s="13">
        <f t="shared" si="1"/>
        <v>0</v>
      </c>
      <c r="AL40" s="21">
        <f t="shared" si="0"/>
        <v>0</v>
      </c>
    </row>
    <row r="41" spans="1:38">
      <c r="A41" s="3">
        <v>39417</v>
      </c>
      <c r="B41" s="4" t="s">
        <v>6</v>
      </c>
      <c r="C41" s="8" t="s">
        <v>169</v>
      </c>
      <c r="D41" s="4" t="s">
        <v>170</v>
      </c>
      <c r="E41" s="25">
        <v>300</v>
      </c>
      <c r="F41" s="55"/>
      <c r="G41" s="26" t="s">
        <v>12</v>
      </c>
      <c r="H41" s="31">
        <v>108.25</v>
      </c>
      <c r="I41" s="31">
        <f>H41*1.55</f>
        <v>167.78749999999999</v>
      </c>
      <c r="J41" s="31">
        <f t="shared" si="2"/>
        <v>216.5</v>
      </c>
      <c r="L41" s="13">
        <f>K41*$G$41</f>
        <v>0</v>
      </c>
      <c r="N41" s="13">
        <f>M41*$G$41</f>
        <v>0</v>
      </c>
      <c r="P41" s="13">
        <f>O41*$G$41</f>
        <v>0</v>
      </c>
      <c r="R41" s="13">
        <f>Q41*$G$41</f>
        <v>0</v>
      </c>
      <c r="T41" s="13">
        <f>S41*$G$41</f>
        <v>0</v>
      </c>
      <c r="V41" s="13">
        <f>U41*$G$41</f>
        <v>0</v>
      </c>
      <c r="X41" s="13">
        <f>W41*$G$41</f>
        <v>0</v>
      </c>
      <c r="Z41" s="13">
        <f>Y41*$G$41</f>
        <v>0</v>
      </c>
      <c r="AA41" s="12">
        <v>1</v>
      </c>
      <c r="AB41" s="13">
        <f>AA41*$G$41</f>
        <v>240.04</v>
      </c>
      <c r="AD41" s="13">
        <f>AC41*$G$41</f>
        <v>0</v>
      </c>
      <c r="AF41" s="13">
        <f>AE41*$G$41</f>
        <v>0</v>
      </c>
      <c r="AH41" s="13">
        <f>AG41*$G$41</f>
        <v>0</v>
      </c>
      <c r="AJ41" s="12">
        <f t="shared" si="1"/>
        <v>1</v>
      </c>
      <c r="AK41" s="13">
        <f t="shared" si="1"/>
        <v>240.04</v>
      </c>
      <c r="AL41" s="21">
        <f t="shared" si="0"/>
        <v>3.7781293685702926E-2</v>
      </c>
    </row>
    <row r="42" spans="1:38">
      <c r="A42" s="3">
        <v>39417</v>
      </c>
      <c r="B42" s="4" t="s">
        <v>6</v>
      </c>
      <c r="C42" s="52" t="s">
        <v>237</v>
      </c>
      <c r="D42" s="4" t="s">
        <v>238</v>
      </c>
      <c r="E42" s="25">
        <v>482</v>
      </c>
      <c r="F42" s="55"/>
      <c r="G42" s="26" t="s">
        <v>45</v>
      </c>
      <c r="H42" s="31"/>
      <c r="I42" s="31"/>
      <c r="J42" s="31">
        <f t="shared" si="2"/>
        <v>0</v>
      </c>
      <c r="L42" s="13">
        <f>K42*$G$42</f>
        <v>0</v>
      </c>
      <c r="N42" s="13">
        <f>M42*$G$42</f>
        <v>0</v>
      </c>
      <c r="P42" s="13">
        <f>O42*$G$42</f>
        <v>0</v>
      </c>
      <c r="R42" s="13">
        <f>Q42*$G$42</f>
        <v>0</v>
      </c>
      <c r="T42" s="13">
        <f>S42*$G$42</f>
        <v>0</v>
      </c>
      <c r="V42" s="13">
        <f>U42*$G$42</f>
        <v>0</v>
      </c>
      <c r="X42" s="13">
        <f>W42*$G$42</f>
        <v>0</v>
      </c>
      <c r="Z42" s="13">
        <f>Y42*$G$42</f>
        <v>0</v>
      </c>
      <c r="AB42" s="13">
        <f>AA42*$G$42</f>
        <v>0</v>
      </c>
      <c r="AD42" s="13">
        <f>AC42*$G$42</f>
        <v>0</v>
      </c>
      <c r="AF42" s="13">
        <f>AE42*$G$42</f>
        <v>0</v>
      </c>
      <c r="AH42" s="13">
        <f>AG42*$G$42</f>
        <v>0</v>
      </c>
      <c r="AJ42" s="12">
        <f t="shared" si="1"/>
        <v>0</v>
      </c>
      <c r="AK42" s="13">
        <f t="shared" si="1"/>
        <v>0</v>
      </c>
      <c r="AL42" s="21">
        <f t="shared" si="0"/>
        <v>0</v>
      </c>
    </row>
    <row r="43" spans="1:38">
      <c r="A43" s="3">
        <v>39417</v>
      </c>
      <c r="B43" s="4" t="s">
        <v>6</v>
      </c>
      <c r="C43" s="52" t="s">
        <v>265</v>
      </c>
      <c r="D43" s="4" t="s">
        <v>266</v>
      </c>
      <c r="E43" s="25">
        <v>460</v>
      </c>
      <c r="F43" s="55"/>
      <c r="G43" s="26" t="s">
        <v>45</v>
      </c>
      <c r="H43" s="31"/>
      <c r="I43" s="31"/>
      <c r="J43" s="31">
        <f t="shared" si="2"/>
        <v>0</v>
      </c>
      <c r="L43" s="13">
        <f>K43*$G$43</f>
        <v>0</v>
      </c>
      <c r="N43" s="13">
        <f>M43*$G$43</f>
        <v>0</v>
      </c>
      <c r="P43" s="13">
        <f>O43*$G$43</f>
        <v>0</v>
      </c>
      <c r="R43" s="13">
        <f>Q43*$G$43</f>
        <v>0</v>
      </c>
      <c r="T43" s="13">
        <f>S43*$G$43</f>
        <v>0</v>
      </c>
      <c r="V43" s="13">
        <f>U43*$G$43</f>
        <v>0</v>
      </c>
      <c r="X43" s="13">
        <f>W43*$G$43</f>
        <v>0</v>
      </c>
      <c r="Z43" s="13">
        <f>Y43*$G$43</f>
        <v>0</v>
      </c>
      <c r="AB43" s="13">
        <f>AA43*$G$43</f>
        <v>0</v>
      </c>
      <c r="AD43" s="13">
        <f>AC43*$G$43</f>
        <v>0</v>
      </c>
      <c r="AF43" s="13">
        <f>AE43*$G$43</f>
        <v>0</v>
      </c>
      <c r="AH43" s="13">
        <f>AG43*$G$43</f>
        <v>0</v>
      </c>
      <c r="AJ43" s="12">
        <f t="shared" si="1"/>
        <v>0</v>
      </c>
      <c r="AK43" s="13">
        <f t="shared" si="1"/>
        <v>0</v>
      </c>
      <c r="AL43" s="21">
        <f t="shared" si="0"/>
        <v>0</v>
      </c>
    </row>
    <row r="44" spans="1:38">
      <c r="A44" s="3">
        <v>39417</v>
      </c>
      <c r="B44" s="4" t="s">
        <v>6</v>
      </c>
      <c r="C44" s="52" t="s">
        <v>55</v>
      </c>
      <c r="D44" s="4" t="s">
        <v>56</v>
      </c>
      <c r="E44" s="25">
        <v>761</v>
      </c>
      <c r="F44" s="55"/>
      <c r="G44" s="26" t="s">
        <v>42</v>
      </c>
      <c r="H44" s="31"/>
      <c r="I44" s="31"/>
      <c r="J44" s="31">
        <f t="shared" si="2"/>
        <v>0</v>
      </c>
      <c r="L44" s="13">
        <f>K44*$G$44</f>
        <v>0</v>
      </c>
      <c r="N44" s="13">
        <f>M44*$G$44</f>
        <v>0</v>
      </c>
      <c r="P44" s="13">
        <f>O44*$G$44</f>
        <v>0</v>
      </c>
      <c r="R44" s="13">
        <f>Q44*$G$44</f>
        <v>0</v>
      </c>
      <c r="T44" s="13">
        <f>S44*$G$44</f>
        <v>0</v>
      </c>
      <c r="V44" s="13">
        <f>U44*$G$44</f>
        <v>0</v>
      </c>
      <c r="X44" s="13">
        <f>W44*$G$44</f>
        <v>0</v>
      </c>
      <c r="Z44" s="13">
        <f>Y44*$G$44</f>
        <v>0</v>
      </c>
      <c r="AB44" s="13">
        <f>AA44*$G$44</f>
        <v>0</v>
      </c>
      <c r="AD44" s="13">
        <f>AC44*$G$44</f>
        <v>0</v>
      </c>
      <c r="AF44" s="13">
        <f>AE44*$G$44</f>
        <v>0</v>
      </c>
      <c r="AH44" s="13">
        <f>AG44*$G$44</f>
        <v>0</v>
      </c>
      <c r="AJ44" s="12">
        <f t="shared" si="1"/>
        <v>0</v>
      </c>
      <c r="AK44" s="13">
        <f t="shared" si="1"/>
        <v>0</v>
      </c>
      <c r="AL44" s="21">
        <f t="shared" si="0"/>
        <v>0</v>
      </c>
    </row>
    <row r="45" spans="1:38">
      <c r="A45" s="3">
        <v>39417</v>
      </c>
      <c r="B45" s="4" t="s">
        <v>6</v>
      </c>
      <c r="C45" s="52" t="s">
        <v>57</v>
      </c>
      <c r="D45" s="4" t="s">
        <v>58</v>
      </c>
      <c r="E45" s="25">
        <v>761</v>
      </c>
      <c r="F45" s="55"/>
      <c r="G45" s="26" t="s">
        <v>59</v>
      </c>
      <c r="H45" s="31"/>
      <c r="I45" s="31"/>
      <c r="J45" s="31">
        <f t="shared" si="2"/>
        <v>0</v>
      </c>
      <c r="L45" s="13">
        <f>K45*$G$45</f>
        <v>0</v>
      </c>
      <c r="N45" s="13">
        <f>M45*$G$45</f>
        <v>0</v>
      </c>
      <c r="P45" s="13">
        <f>O45*$G$45</f>
        <v>0</v>
      </c>
      <c r="R45" s="13">
        <f>Q45*$G$45</f>
        <v>0</v>
      </c>
      <c r="T45" s="13">
        <f>S45*$G$45</f>
        <v>0</v>
      </c>
      <c r="V45" s="13">
        <f>U45*$G$45</f>
        <v>0</v>
      </c>
      <c r="X45" s="13">
        <f>W45*$G$45</f>
        <v>0</v>
      </c>
      <c r="Z45" s="13">
        <f>Y45*$G$45</f>
        <v>0</v>
      </c>
      <c r="AB45" s="13">
        <f>AA45*$G$45</f>
        <v>0</v>
      </c>
      <c r="AD45" s="13">
        <f>AC45*$G$45</f>
        <v>0</v>
      </c>
      <c r="AF45" s="13">
        <f>AE45*$G$45</f>
        <v>0</v>
      </c>
      <c r="AH45" s="13">
        <f>AG45*$G$45</f>
        <v>0</v>
      </c>
      <c r="AJ45" s="12">
        <f t="shared" si="1"/>
        <v>0</v>
      </c>
      <c r="AK45" s="13">
        <f t="shared" si="1"/>
        <v>0</v>
      </c>
      <c r="AL45" s="21">
        <f t="shared" si="0"/>
        <v>0</v>
      </c>
    </row>
    <row r="46" spans="1:38">
      <c r="A46" s="3">
        <v>39417</v>
      </c>
      <c r="B46" s="4" t="s">
        <v>6</v>
      </c>
      <c r="C46" s="52" t="s">
        <v>225</v>
      </c>
      <c r="D46" s="4" t="s">
        <v>226</v>
      </c>
      <c r="E46" s="25">
        <v>761</v>
      </c>
      <c r="F46" s="55"/>
      <c r="G46" s="26" t="s">
        <v>159</v>
      </c>
      <c r="H46" s="31"/>
      <c r="I46" s="31"/>
      <c r="J46" s="31">
        <f t="shared" si="2"/>
        <v>0</v>
      </c>
      <c r="L46" s="13">
        <f>K46*$G$46</f>
        <v>0</v>
      </c>
      <c r="N46" s="13">
        <f>M46*$G$46</f>
        <v>0</v>
      </c>
      <c r="P46" s="13">
        <f>O46*$G$46</f>
        <v>0</v>
      </c>
      <c r="R46" s="13">
        <f>Q46*$G$46</f>
        <v>0</v>
      </c>
      <c r="T46" s="13">
        <f>S46*$G$46</f>
        <v>0</v>
      </c>
      <c r="V46" s="13">
        <f>U46*$G$46</f>
        <v>0</v>
      </c>
      <c r="X46" s="13">
        <f>W46*$G$46</f>
        <v>0</v>
      </c>
      <c r="Z46" s="13">
        <f>Y46*$G$46</f>
        <v>0</v>
      </c>
      <c r="AB46" s="13">
        <f>AA46*$G$46</f>
        <v>0</v>
      </c>
      <c r="AD46" s="13">
        <f>AC46*$G$46</f>
        <v>0</v>
      </c>
      <c r="AF46" s="13">
        <f>AE46*$G$46</f>
        <v>0</v>
      </c>
      <c r="AH46" s="13">
        <f>AG46*$G$46</f>
        <v>0</v>
      </c>
      <c r="AJ46" s="12">
        <f t="shared" si="1"/>
        <v>0</v>
      </c>
      <c r="AK46" s="13">
        <f t="shared" si="1"/>
        <v>0</v>
      </c>
      <c r="AL46" s="21">
        <f t="shared" si="0"/>
        <v>0</v>
      </c>
    </row>
    <row r="47" spans="1:38">
      <c r="A47" s="3">
        <v>39417</v>
      </c>
      <c r="B47" s="4" t="s">
        <v>6</v>
      </c>
      <c r="C47" s="52" t="s">
        <v>43</v>
      </c>
      <c r="D47" s="4" t="s">
        <v>44</v>
      </c>
      <c r="E47" s="25">
        <v>761</v>
      </c>
      <c r="F47" s="55"/>
      <c r="G47" s="26" t="s">
        <v>45</v>
      </c>
      <c r="H47" s="31"/>
      <c r="I47" s="31"/>
      <c r="J47" s="31">
        <f t="shared" si="2"/>
        <v>0</v>
      </c>
      <c r="L47" s="13">
        <f>K47*$G$47</f>
        <v>0</v>
      </c>
      <c r="N47" s="13">
        <f>M47*$G$47</f>
        <v>0</v>
      </c>
      <c r="P47" s="13">
        <f>O47*$G$47</f>
        <v>0</v>
      </c>
      <c r="R47" s="13">
        <f>Q47*$G$47</f>
        <v>0</v>
      </c>
      <c r="T47" s="13">
        <f>S47*$G$47</f>
        <v>0</v>
      </c>
      <c r="V47" s="13">
        <f>U47*$G$47</f>
        <v>0</v>
      </c>
      <c r="X47" s="13">
        <f>W47*$G$47</f>
        <v>0</v>
      </c>
      <c r="Z47" s="13">
        <f>Y47*$G$47</f>
        <v>0</v>
      </c>
      <c r="AB47" s="13">
        <f>AA47*$G$47</f>
        <v>0</v>
      </c>
      <c r="AD47" s="13">
        <f>AC47*$G$47</f>
        <v>0</v>
      </c>
      <c r="AF47" s="13">
        <f>AE47*$G$47</f>
        <v>0</v>
      </c>
      <c r="AH47" s="13">
        <f>AG47*$G$47</f>
        <v>0</v>
      </c>
      <c r="AJ47" s="12">
        <f t="shared" si="1"/>
        <v>0</v>
      </c>
      <c r="AK47" s="13">
        <f t="shared" si="1"/>
        <v>0</v>
      </c>
      <c r="AL47" s="21">
        <f t="shared" si="0"/>
        <v>0</v>
      </c>
    </row>
    <row r="48" spans="1:38">
      <c r="A48" s="3">
        <v>39569</v>
      </c>
      <c r="B48" s="4" t="s">
        <v>6</v>
      </c>
      <c r="C48" s="8" t="s">
        <v>34</v>
      </c>
      <c r="D48" s="4" t="s">
        <v>35</v>
      </c>
      <c r="E48" s="25">
        <v>300</v>
      </c>
      <c r="F48" s="55"/>
      <c r="G48" s="26" t="s">
        <v>36</v>
      </c>
      <c r="H48" s="31">
        <v>15.25</v>
      </c>
      <c r="I48" s="31">
        <f>H48*1.55</f>
        <v>23.637499999999999</v>
      </c>
      <c r="J48" s="31">
        <f t="shared" si="2"/>
        <v>30.5</v>
      </c>
      <c r="K48" s="12">
        <v>19</v>
      </c>
      <c r="L48" s="13">
        <f>K48*$G$48</f>
        <v>903.44999999999993</v>
      </c>
      <c r="M48" s="12">
        <v>16</v>
      </c>
      <c r="N48" s="13">
        <f>M48*$G$48</f>
        <v>760.8</v>
      </c>
      <c r="O48" s="12">
        <v>16</v>
      </c>
      <c r="P48" s="13">
        <f>O48*$G$48</f>
        <v>760.8</v>
      </c>
      <c r="Q48" s="12">
        <v>12</v>
      </c>
      <c r="R48" s="13">
        <f>Q48*$G$48</f>
        <v>570.59999999999991</v>
      </c>
      <c r="S48" s="12">
        <v>10</v>
      </c>
      <c r="T48" s="13">
        <f>S48*$G$48</f>
        <v>475.5</v>
      </c>
      <c r="U48" s="12">
        <v>13</v>
      </c>
      <c r="V48" s="13">
        <f>U48*$G$48</f>
        <v>618.15</v>
      </c>
      <c r="W48" s="12">
        <v>8</v>
      </c>
      <c r="X48" s="13">
        <f>W48*$G$48</f>
        <v>380.4</v>
      </c>
      <c r="Y48" s="12">
        <v>13</v>
      </c>
      <c r="Z48" s="13">
        <f>Y48*$G$48</f>
        <v>618.15</v>
      </c>
      <c r="AA48" s="12">
        <v>6</v>
      </c>
      <c r="AB48" s="13">
        <f>AA48*$G$48</f>
        <v>285.29999999999995</v>
      </c>
      <c r="AC48" s="12">
        <v>10</v>
      </c>
      <c r="AD48" s="13">
        <f>AC48*$G$48</f>
        <v>475.5</v>
      </c>
      <c r="AE48" s="12">
        <v>24</v>
      </c>
      <c r="AF48" s="13">
        <f>AE48*$G$48</f>
        <v>1141.1999999999998</v>
      </c>
      <c r="AG48" s="12">
        <v>6</v>
      </c>
      <c r="AH48" s="13">
        <f>AG48*$G$48</f>
        <v>285.29999999999995</v>
      </c>
      <c r="AJ48" s="12">
        <f t="shared" si="1"/>
        <v>153</v>
      </c>
      <c r="AK48" s="13">
        <f t="shared" si="1"/>
        <v>7275.15</v>
      </c>
      <c r="AL48" s="21">
        <f t="shared" si="0"/>
        <v>1.1450782317844594</v>
      </c>
    </row>
    <row r="49" spans="1:38">
      <c r="A49" s="3">
        <v>39417</v>
      </c>
      <c r="B49" s="4" t="s">
        <v>6</v>
      </c>
      <c r="C49" s="8" t="s">
        <v>244</v>
      </c>
      <c r="D49" s="4" t="s">
        <v>245</v>
      </c>
      <c r="E49" s="25">
        <v>272</v>
      </c>
      <c r="F49" s="55"/>
      <c r="G49" s="26" t="s">
        <v>121</v>
      </c>
      <c r="H49" s="31"/>
      <c r="I49" s="31"/>
      <c r="J49" s="31"/>
      <c r="K49" s="12">
        <v>5</v>
      </c>
      <c r="L49" s="13">
        <f>K49*$G$49</f>
        <v>181.14999999999998</v>
      </c>
      <c r="M49" s="12">
        <v>5</v>
      </c>
      <c r="N49" s="13">
        <f>M49*$G$49</f>
        <v>181.14999999999998</v>
      </c>
      <c r="O49" s="12">
        <v>17</v>
      </c>
      <c r="P49" s="13">
        <f>O49*$G$49</f>
        <v>615.91</v>
      </c>
      <c r="Q49" s="12">
        <v>9</v>
      </c>
      <c r="R49" s="13">
        <f>Q49*$G$49</f>
        <v>326.07</v>
      </c>
      <c r="S49" s="12">
        <v>4</v>
      </c>
      <c r="T49" s="13">
        <f>S49*$G$49</f>
        <v>144.91999999999999</v>
      </c>
      <c r="U49" s="12">
        <v>9</v>
      </c>
      <c r="V49" s="13">
        <f>U49*$G$49</f>
        <v>326.07</v>
      </c>
      <c r="W49" s="12">
        <v>9</v>
      </c>
      <c r="X49" s="13">
        <f>W49*$G$49</f>
        <v>326.07</v>
      </c>
      <c r="Y49" s="12">
        <v>9</v>
      </c>
      <c r="Z49" s="13">
        <f>Y49*$G$49</f>
        <v>326.07</v>
      </c>
      <c r="AA49" s="12">
        <v>6</v>
      </c>
      <c r="AB49" s="13">
        <f>AA49*$G$49</f>
        <v>217.38</v>
      </c>
      <c r="AC49" s="12">
        <v>5</v>
      </c>
      <c r="AD49" s="13">
        <f>AC49*$G$49</f>
        <v>181.14999999999998</v>
      </c>
      <c r="AE49" s="12">
        <v>7</v>
      </c>
      <c r="AF49" s="13">
        <f>AE49*$G$49</f>
        <v>253.60999999999999</v>
      </c>
      <c r="AG49" s="12">
        <v>5</v>
      </c>
      <c r="AH49" s="13">
        <f>AG49*$G$49</f>
        <v>181.14999999999998</v>
      </c>
      <c r="AJ49" s="12">
        <f t="shared" si="1"/>
        <v>90</v>
      </c>
      <c r="AK49" s="13">
        <f t="shared" si="1"/>
        <v>3260.7000000000007</v>
      </c>
      <c r="AL49" s="21">
        <f t="shared" si="0"/>
        <v>0.5132205645766188</v>
      </c>
    </row>
    <row r="50" spans="1:38">
      <c r="A50" s="3">
        <v>39417</v>
      </c>
      <c r="B50" s="4" t="s">
        <v>6</v>
      </c>
      <c r="C50" s="8" t="s">
        <v>246</v>
      </c>
      <c r="D50" s="4" t="s">
        <v>247</v>
      </c>
      <c r="E50" s="25">
        <v>272</v>
      </c>
      <c r="F50" s="55"/>
      <c r="G50" s="26" t="s">
        <v>118</v>
      </c>
      <c r="H50" s="31"/>
      <c r="I50" s="31"/>
      <c r="J50" s="31"/>
      <c r="L50" s="13">
        <f>K50*$G$50</f>
        <v>0</v>
      </c>
      <c r="N50" s="13">
        <f>M50*$G$50</f>
        <v>0</v>
      </c>
      <c r="O50" s="12">
        <v>1</v>
      </c>
      <c r="P50" s="13">
        <f>O50*$G$50</f>
        <v>72.459999999999994</v>
      </c>
      <c r="R50" s="13">
        <f>Q50*$G$50</f>
        <v>0</v>
      </c>
      <c r="T50" s="13">
        <f>S50*$G$50</f>
        <v>0</v>
      </c>
      <c r="V50" s="13">
        <f>U50*$G$50</f>
        <v>0</v>
      </c>
      <c r="X50" s="13">
        <f>W50*$G$50</f>
        <v>0</v>
      </c>
      <c r="Z50" s="13">
        <f>Y50*$G$50</f>
        <v>0</v>
      </c>
      <c r="AB50" s="13">
        <f>AA50*$G$50</f>
        <v>0</v>
      </c>
      <c r="AD50" s="13">
        <f>AC50*$G$50</f>
        <v>0</v>
      </c>
      <c r="AF50" s="13">
        <f>AE50*$G$50</f>
        <v>0</v>
      </c>
      <c r="AH50" s="13">
        <f>AG50*$G$50</f>
        <v>0</v>
      </c>
      <c r="AJ50" s="12">
        <f t="shared" si="1"/>
        <v>1</v>
      </c>
      <c r="AK50" s="13">
        <f t="shared" si="1"/>
        <v>72.459999999999994</v>
      </c>
      <c r="AL50" s="21">
        <f t="shared" si="0"/>
        <v>1.1404901435035969E-2</v>
      </c>
    </row>
    <row r="51" spans="1:38">
      <c r="A51" s="3">
        <v>39417</v>
      </c>
      <c r="B51" s="4" t="s">
        <v>6</v>
      </c>
      <c r="C51" s="8" t="s">
        <v>241</v>
      </c>
      <c r="D51" s="4" t="s">
        <v>242</v>
      </c>
      <c r="E51" s="25">
        <v>272</v>
      </c>
      <c r="F51" s="55"/>
      <c r="G51" s="26" t="s">
        <v>243</v>
      </c>
      <c r="H51" s="31"/>
      <c r="I51" s="31"/>
      <c r="J51" s="31"/>
      <c r="L51" s="13">
        <f>K51*$G$51</f>
        <v>0</v>
      </c>
      <c r="N51" s="13">
        <f>M51*$G$51</f>
        <v>0</v>
      </c>
      <c r="P51" s="13">
        <f>O51*$G$51</f>
        <v>0</v>
      </c>
      <c r="R51" s="13">
        <f>Q51*$G$51</f>
        <v>0</v>
      </c>
      <c r="T51" s="13">
        <f>S51*$G$51</f>
        <v>0</v>
      </c>
      <c r="V51" s="13">
        <f>U51*$G$51</f>
        <v>0</v>
      </c>
      <c r="X51" s="13">
        <f>W51*$G$51</f>
        <v>0</v>
      </c>
      <c r="Z51" s="13">
        <f>Y51*$G$51</f>
        <v>0</v>
      </c>
      <c r="AB51" s="13">
        <f>AA51*$G$51</f>
        <v>0</v>
      </c>
      <c r="AD51" s="13">
        <f>AC51*$G$51</f>
        <v>0</v>
      </c>
      <c r="AF51" s="13">
        <f>AE51*$G$51</f>
        <v>0</v>
      </c>
      <c r="AH51" s="13">
        <f>AG51*$G$51</f>
        <v>0</v>
      </c>
      <c r="AJ51" s="12">
        <f t="shared" si="1"/>
        <v>0</v>
      </c>
      <c r="AK51" s="13">
        <f t="shared" si="1"/>
        <v>0</v>
      </c>
      <c r="AL51" s="21">
        <f t="shared" si="0"/>
        <v>0</v>
      </c>
    </row>
    <row r="52" spans="1:38">
      <c r="A52" s="3">
        <v>39417</v>
      </c>
      <c r="B52" s="4" t="s">
        <v>6</v>
      </c>
      <c r="C52" s="8" t="s">
        <v>72</v>
      </c>
      <c r="D52" s="4" t="s">
        <v>73</v>
      </c>
      <c r="E52" s="25">
        <v>320</v>
      </c>
      <c r="F52" s="55"/>
      <c r="G52" s="26" t="s">
        <v>48</v>
      </c>
      <c r="H52" s="31"/>
      <c r="I52" s="31"/>
      <c r="J52" s="31"/>
      <c r="L52" s="13">
        <f>K52*$G$52</f>
        <v>0</v>
      </c>
      <c r="N52" s="13">
        <f>M52*$G$52</f>
        <v>0</v>
      </c>
      <c r="P52" s="13">
        <f>O52*$G$52</f>
        <v>0</v>
      </c>
      <c r="R52" s="13">
        <f>Q52*$G$52</f>
        <v>0</v>
      </c>
      <c r="T52" s="13">
        <f>S52*$G$52</f>
        <v>0</v>
      </c>
      <c r="V52" s="13">
        <f>U52*$G$52</f>
        <v>0</v>
      </c>
      <c r="X52" s="13">
        <f>W52*$G$52</f>
        <v>0</v>
      </c>
      <c r="Z52" s="13">
        <f>Y52*$G$52</f>
        <v>0</v>
      </c>
      <c r="AB52" s="13">
        <f>AA52*$G$52</f>
        <v>0</v>
      </c>
      <c r="AD52" s="13">
        <f>AC52*$G$52</f>
        <v>0</v>
      </c>
      <c r="AF52" s="13">
        <f>AE52*$G$52</f>
        <v>0</v>
      </c>
      <c r="AH52" s="13">
        <f>AG52*$G$52</f>
        <v>0</v>
      </c>
      <c r="AJ52" s="12">
        <f t="shared" si="1"/>
        <v>0</v>
      </c>
      <c r="AK52" s="13">
        <f t="shared" si="1"/>
        <v>0</v>
      </c>
      <c r="AL52" s="21">
        <f t="shared" si="0"/>
        <v>0</v>
      </c>
    </row>
    <row r="53" spans="1:38">
      <c r="A53" s="3">
        <v>39417</v>
      </c>
      <c r="B53" s="4" t="s">
        <v>6</v>
      </c>
      <c r="C53" s="8" t="s">
        <v>74</v>
      </c>
      <c r="D53" s="4" t="s">
        <v>75</v>
      </c>
      <c r="E53" s="25">
        <v>320</v>
      </c>
      <c r="F53" s="55"/>
      <c r="G53" s="26" t="s">
        <v>48</v>
      </c>
      <c r="H53" s="31"/>
      <c r="I53" s="31"/>
      <c r="J53" s="31"/>
      <c r="L53" s="13">
        <f>K53*$G$53</f>
        <v>0</v>
      </c>
      <c r="N53" s="13">
        <f>M53*$G$53</f>
        <v>0</v>
      </c>
      <c r="P53" s="13">
        <f>O53*$G$53</f>
        <v>0</v>
      </c>
      <c r="R53" s="13">
        <f>Q53*$G$53</f>
        <v>0</v>
      </c>
      <c r="T53" s="13">
        <f>S53*$G$53</f>
        <v>0</v>
      </c>
      <c r="V53" s="13">
        <f>U53*$G$53</f>
        <v>0</v>
      </c>
      <c r="X53" s="13">
        <f>W53*$G$53</f>
        <v>0</v>
      </c>
      <c r="Z53" s="13">
        <f>Y53*$G$53</f>
        <v>0</v>
      </c>
      <c r="AB53" s="13">
        <f>AA53*$G$53</f>
        <v>0</v>
      </c>
      <c r="AD53" s="13">
        <f>AC53*$G$53</f>
        <v>0</v>
      </c>
      <c r="AF53" s="13">
        <f>AE53*$G$53</f>
        <v>0</v>
      </c>
      <c r="AH53" s="13">
        <f>AG53*$G$53</f>
        <v>0</v>
      </c>
      <c r="AJ53" s="12">
        <f t="shared" si="1"/>
        <v>0</v>
      </c>
      <c r="AK53" s="13">
        <f t="shared" si="1"/>
        <v>0</v>
      </c>
      <c r="AL53" s="21">
        <f t="shared" si="0"/>
        <v>0</v>
      </c>
    </row>
    <row r="54" spans="1:38">
      <c r="A54" s="3">
        <v>39417</v>
      </c>
      <c r="B54" s="4" t="s">
        <v>6</v>
      </c>
      <c r="C54" s="8" t="s">
        <v>79</v>
      </c>
      <c r="D54" s="4" t="s">
        <v>80</v>
      </c>
      <c r="E54" s="25">
        <v>320</v>
      </c>
      <c r="F54" s="55"/>
      <c r="G54" s="26" t="s">
        <v>48</v>
      </c>
      <c r="H54" s="31"/>
      <c r="I54" s="31"/>
      <c r="J54" s="31"/>
      <c r="L54" s="13">
        <f>K54*$G$54</f>
        <v>0</v>
      </c>
      <c r="N54" s="13">
        <f>M54*$G$54</f>
        <v>0</v>
      </c>
      <c r="P54" s="13">
        <f>O54*$G$54</f>
        <v>0</v>
      </c>
      <c r="R54" s="13">
        <f>Q54*$G$54</f>
        <v>0</v>
      </c>
      <c r="T54" s="13">
        <f>S54*$G$54</f>
        <v>0</v>
      </c>
      <c r="V54" s="13">
        <f>U54*$G$54</f>
        <v>0</v>
      </c>
      <c r="X54" s="13">
        <f>W54*$G$54</f>
        <v>0</v>
      </c>
      <c r="Z54" s="13">
        <f>Y54*$G$54</f>
        <v>0</v>
      </c>
      <c r="AB54" s="13">
        <f>AA54*$G$54</f>
        <v>0</v>
      </c>
      <c r="AD54" s="13">
        <f>AC54*$G$54</f>
        <v>0</v>
      </c>
      <c r="AF54" s="13">
        <f>AE54*$G$54</f>
        <v>0</v>
      </c>
      <c r="AH54" s="13">
        <f>AG54*$G$54</f>
        <v>0</v>
      </c>
      <c r="AJ54" s="12">
        <f t="shared" si="1"/>
        <v>0</v>
      </c>
      <c r="AK54" s="13">
        <f t="shared" si="1"/>
        <v>0</v>
      </c>
      <c r="AL54" s="21">
        <f t="shared" si="0"/>
        <v>0</v>
      </c>
    </row>
    <row r="55" spans="1:38">
      <c r="A55" s="3">
        <v>39417</v>
      </c>
      <c r="B55" s="4" t="s">
        <v>6</v>
      </c>
      <c r="C55" s="8" t="s">
        <v>76</v>
      </c>
      <c r="D55" s="4" t="s">
        <v>77</v>
      </c>
      <c r="E55" s="25">
        <v>320</v>
      </c>
      <c r="F55" s="55"/>
      <c r="G55" s="26" t="s">
        <v>78</v>
      </c>
      <c r="H55" s="31"/>
      <c r="I55" s="31"/>
      <c r="J55" s="31"/>
      <c r="L55" s="13">
        <f>K55*$G$55</f>
        <v>0</v>
      </c>
      <c r="N55" s="13">
        <f>M55*$G$55</f>
        <v>0</v>
      </c>
      <c r="P55" s="13">
        <f>O55*$G$55</f>
        <v>0</v>
      </c>
      <c r="R55" s="13">
        <f>Q55*$G$55</f>
        <v>0</v>
      </c>
      <c r="T55" s="13">
        <f>S55*$G$55</f>
        <v>0</v>
      </c>
      <c r="V55" s="13">
        <f>U55*$G$55</f>
        <v>0</v>
      </c>
      <c r="X55" s="13">
        <f>W55*$G$55</f>
        <v>0</v>
      </c>
      <c r="Z55" s="13">
        <f>Y55*$G$55</f>
        <v>0</v>
      </c>
      <c r="AB55" s="13">
        <f>AA55*$G$55</f>
        <v>0</v>
      </c>
      <c r="AD55" s="13">
        <f>AC55*$G$55</f>
        <v>0</v>
      </c>
      <c r="AF55" s="13">
        <f>AE55*$G$55</f>
        <v>0</v>
      </c>
      <c r="AH55" s="13">
        <f>AG55*$G$55</f>
        <v>0</v>
      </c>
      <c r="AJ55" s="12">
        <f t="shared" si="1"/>
        <v>0</v>
      </c>
      <c r="AK55" s="13">
        <f t="shared" si="1"/>
        <v>0</v>
      </c>
      <c r="AL55" s="21">
        <f t="shared" si="0"/>
        <v>0</v>
      </c>
    </row>
    <row r="56" spans="1:38">
      <c r="A56" s="3">
        <v>39417</v>
      </c>
      <c r="B56" s="4" t="s">
        <v>6</v>
      </c>
      <c r="C56" s="8" t="s">
        <v>100</v>
      </c>
      <c r="D56" s="4" t="s">
        <v>101</v>
      </c>
      <c r="E56" s="25">
        <v>480</v>
      </c>
      <c r="F56" s="55"/>
      <c r="G56" s="26" t="s">
        <v>102</v>
      </c>
      <c r="H56" s="31"/>
      <c r="I56" s="31"/>
      <c r="J56" s="31"/>
      <c r="K56" s="12">
        <v>12</v>
      </c>
      <c r="L56" s="13">
        <f>K56*$G$56</f>
        <v>2173.92</v>
      </c>
      <c r="M56" s="12">
        <v>11</v>
      </c>
      <c r="N56" s="13">
        <f>M56*$G$56</f>
        <v>1992.76</v>
      </c>
      <c r="O56" s="12">
        <v>10</v>
      </c>
      <c r="P56" s="13">
        <f>O56*$G$56</f>
        <v>1811.6</v>
      </c>
      <c r="Q56" s="12">
        <v>11</v>
      </c>
      <c r="R56" s="13">
        <f>Q56*$G$56</f>
        <v>1992.76</v>
      </c>
      <c r="S56" s="12">
        <v>5</v>
      </c>
      <c r="T56" s="13">
        <f>S56*$G$56</f>
        <v>905.8</v>
      </c>
      <c r="U56" s="12">
        <v>16</v>
      </c>
      <c r="V56" s="13">
        <f>U56*$G$56</f>
        <v>2898.56</v>
      </c>
      <c r="W56" s="12">
        <v>10</v>
      </c>
      <c r="X56" s="13">
        <f>W56*$G$56</f>
        <v>1811.6</v>
      </c>
      <c r="Y56" s="12">
        <v>4</v>
      </c>
      <c r="Z56" s="13">
        <f>Y56*$G$56</f>
        <v>724.64</v>
      </c>
      <c r="AA56" s="12">
        <v>5</v>
      </c>
      <c r="AB56" s="13">
        <f>AA56*$G$56</f>
        <v>905.8</v>
      </c>
      <c r="AC56" s="12">
        <v>10</v>
      </c>
      <c r="AD56" s="13">
        <f>AC56*$G$56</f>
        <v>1811.6</v>
      </c>
      <c r="AE56" s="12">
        <v>5</v>
      </c>
      <c r="AF56" s="13">
        <f>AE56*$G$56</f>
        <v>905.8</v>
      </c>
      <c r="AG56" s="12">
        <v>8</v>
      </c>
      <c r="AH56" s="13">
        <f>AG56*$G$56</f>
        <v>1449.28</v>
      </c>
      <c r="AJ56" s="12">
        <f t="shared" si="1"/>
        <v>107</v>
      </c>
      <c r="AK56" s="13">
        <f t="shared" si="1"/>
        <v>19384.119999999995</v>
      </c>
      <c r="AL56" s="21">
        <f t="shared" si="0"/>
        <v>3.0509795474042143</v>
      </c>
    </row>
    <row r="57" spans="1:38">
      <c r="A57" s="3">
        <v>39417</v>
      </c>
      <c r="B57" s="4" t="s">
        <v>6</v>
      </c>
      <c r="C57" s="8" t="s">
        <v>16</v>
      </c>
      <c r="D57" s="4" t="s">
        <v>17</v>
      </c>
      <c r="E57" s="25">
        <v>480</v>
      </c>
      <c r="F57" s="55"/>
      <c r="G57" s="26" t="s">
        <v>18</v>
      </c>
      <c r="H57" s="31"/>
      <c r="I57" s="31"/>
      <c r="J57" s="31"/>
      <c r="L57" s="13">
        <f>K57*$G$57</f>
        <v>0</v>
      </c>
      <c r="N57" s="13">
        <f>M57*$G$57</f>
        <v>0</v>
      </c>
      <c r="P57" s="13">
        <f>O57*$G$57</f>
        <v>0</v>
      </c>
      <c r="R57" s="13">
        <f>Q57*$G$57</f>
        <v>0</v>
      </c>
      <c r="T57" s="13">
        <f>S57*$G$57</f>
        <v>0</v>
      </c>
      <c r="V57" s="13">
        <f>U57*$G$57</f>
        <v>0</v>
      </c>
      <c r="X57" s="13">
        <f>W57*$G$57</f>
        <v>0</v>
      </c>
      <c r="Z57" s="13">
        <f>Y57*$G$57</f>
        <v>0</v>
      </c>
      <c r="AB57" s="13">
        <f>AA57*$G$57</f>
        <v>0</v>
      </c>
      <c r="AD57" s="13">
        <f>AC57*$G$57</f>
        <v>0</v>
      </c>
      <c r="AF57" s="13">
        <f>AE57*$G$57</f>
        <v>0</v>
      </c>
      <c r="AH57" s="13">
        <f>AG57*$G$57</f>
        <v>0</v>
      </c>
      <c r="AJ57" s="12">
        <f t="shared" si="1"/>
        <v>0</v>
      </c>
      <c r="AK57" s="13">
        <f t="shared" si="1"/>
        <v>0</v>
      </c>
      <c r="AL57" s="21">
        <f t="shared" si="0"/>
        <v>0</v>
      </c>
    </row>
    <row r="58" spans="1:38">
      <c r="A58" s="3">
        <v>39417</v>
      </c>
      <c r="B58" s="4" t="s">
        <v>6</v>
      </c>
      <c r="C58" s="8" t="s">
        <v>19</v>
      </c>
      <c r="D58" s="4" t="s">
        <v>20</v>
      </c>
      <c r="E58" s="25">
        <v>480</v>
      </c>
      <c r="F58" s="55"/>
      <c r="G58" s="26" t="s">
        <v>21</v>
      </c>
      <c r="H58" s="31"/>
      <c r="I58" s="31"/>
      <c r="J58" s="31"/>
      <c r="K58" s="12">
        <v>1</v>
      </c>
      <c r="L58" s="13">
        <f>K58*$G$58</f>
        <v>480.07</v>
      </c>
      <c r="N58" s="13">
        <f>M58*$G$58</f>
        <v>0</v>
      </c>
      <c r="O58" s="12">
        <v>1</v>
      </c>
      <c r="P58" s="13">
        <f>O58*$G$58</f>
        <v>480.07</v>
      </c>
      <c r="Q58" s="12">
        <v>1</v>
      </c>
      <c r="R58" s="13">
        <f>Q58*$G$58</f>
        <v>480.07</v>
      </c>
      <c r="S58" s="12">
        <v>1</v>
      </c>
      <c r="T58" s="13">
        <f>S58*$G$58</f>
        <v>480.07</v>
      </c>
      <c r="V58" s="13">
        <f>U58*$G$58</f>
        <v>0</v>
      </c>
      <c r="W58" s="12">
        <v>5</v>
      </c>
      <c r="X58" s="13">
        <f>W58*$G$58</f>
        <v>2400.35</v>
      </c>
      <c r="Y58" s="12">
        <v>3</v>
      </c>
      <c r="Z58" s="13">
        <f>Y58*$G$58</f>
        <v>1440.21</v>
      </c>
      <c r="AA58" s="12">
        <v>1</v>
      </c>
      <c r="AB58" s="13">
        <f>AA58*$G$58</f>
        <v>480.07</v>
      </c>
      <c r="AC58" s="12">
        <v>5</v>
      </c>
      <c r="AD58" s="13">
        <f>AC58*$G$58</f>
        <v>2400.35</v>
      </c>
      <c r="AF58" s="13">
        <f>AE58*$G$58</f>
        <v>0</v>
      </c>
      <c r="AG58" s="12">
        <v>3</v>
      </c>
      <c r="AH58" s="13">
        <f>AG58*$G$58</f>
        <v>1440.21</v>
      </c>
      <c r="AJ58" s="12">
        <f t="shared" si="1"/>
        <v>21</v>
      </c>
      <c r="AK58" s="13">
        <f t="shared" si="1"/>
        <v>10081.470000000001</v>
      </c>
      <c r="AL58" s="21">
        <f t="shared" si="0"/>
        <v>1.586781281676402</v>
      </c>
    </row>
    <row r="59" spans="1:38">
      <c r="A59" s="3">
        <v>39417</v>
      </c>
      <c r="B59" s="4" t="s">
        <v>6</v>
      </c>
      <c r="C59" s="8" t="s">
        <v>252</v>
      </c>
      <c r="D59" s="4" t="s">
        <v>253</v>
      </c>
      <c r="E59" s="25">
        <v>480</v>
      </c>
      <c r="F59" s="55"/>
      <c r="G59" s="26" t="s">
        <v>254</v>
      </c>
      <c r="H59" s="31"/>
      <c r="I59" s="31"/>
      <c r="J59" s="31"/>
      <c r="L59" s="13">
        <f>K59*$G$59</f>
        <v>0</v>
      </c>
      <c r="N59" s="13">
        <f>M59*$G$59</f>
        <v>0</v>
      </c>
      <c r="P59" s="13">
        <f>O59*$G$59</f>
        <v>0</v>
      </c>
      <c r="R59" s="13">
        <f>Q59*$G$59</f>
        <v>0</v>
      </c>
      <c r="T59" s="13">
        <f>S59*$G$59</f>
        <v>0</v>
      </c>
      <c r="V59" s="13">
        <f>U59*$G$59</f>
        <v>0</v>
      </c>
      <c r="X59" s="13">
        <f>W59*$G$59</f>
        <v>0</v>
      </c>
      <c r="Z59" s="13">
        <f>Y59*$G$59</f>
        <v>0</v>
      </c>
      <c r="AB59" s="13">
        <f>AA59*$G$59</f>
        <v>0</v>
      </c>
      <c r="AD59" s="13">
        <f>AC59*$G$59</f>
        <v>0</v>
      </c>
      <c r="AF59" s="13">
        <f>AE59*$G$59</f>
        <v>0</v>
      </c>
      <c r="AH59" s="13">
        <f>AG59*$G$59</f>
        <v>0</v>
      </c>
      <c r="AJ59" s="12">
        <f t="shared" si="1"/>
        <v>0</v>
      </c>
      <c r="AK59" s="13">
        <f t="shared" si="1"/>
        <v>0</v>
      </c>
      <c r="AL59" s="21">
        <f t="shared" si="0"/>
        <v>0</v>
      </c>
    </row>
    <row r="60" spans="1:38">
      <c r="A60" s="3">
        <v>39417</v>
      </c>
      <c r="B60" s="4" t="s">
        <v>6</v>
      </c>
      <c r="C60" s="8" t="s">
        <v>40</v>
      </c>
      <c r="D60" s="4" t="s">
        <v>41</v>
      </c>
      <c r="E60" s="25">
        <v>920</v>
      </c>
      <c r="F60" s="55"/>
      <c r="G60" s="26" t="s">
        <v>42</v>
      </c>
      <c r="H60" s="31"/>
      <c r="I60" s="31"/>
      <c r="J60" s="31"/>
      <c r="L60" s="13">
        <f>K60*$G$60</f>
        <v>0</v>
      </c>
      <c r="N60" s="13">
        <f>M60*$G$60</f>
        <v>0</v>
      </c>
      <c r="P60" s="13">
        <f>O60*$G$60</f>
        <v>0</v>
      </c>
      <c r="R60" s="13">
        <f>Q60*$G$60</f>
        <v>0</v>
      </c>
      <c r="T60" s="13">
        <f>S60*$G$60</f>
        <v>0</v>
      </c>
      <c r="V60" s="13">
        <f>U60*$G$60</f>
        <v>0</v>
      </c>
      <c r="X60" s="13">
        <f>W60*$G$60</f>
        <v>0</v>
      </c>
      <c r="Z60" s="13">
        <f>Y60*$G$60</f>
        <v>0</v>
      </c>
      <c r="AB60" s="13">
        <f>AA60*$G$60</f>
        <v>0</v>
      </c>
      <c r="AD60" s="13">
        <f>AC60*$G$60</f>
        <v>0</v>
      </c>
      <c r="AF60" s="13">
        <f>AE60*$G$60</f>
        <v>0</v>
      </c>
      <c r="AH60" s="13">
        <f>AG60*$G$60</f>
        <v>0</v>
      </c>
      <c r="AJ60" s="12">
        <f t="shared" si="1"/>
        <v>0</v>
      </c>
      <c r="AK60" s="13">
        <f t="shared" si="1"/>
        <v>0</v>
      </c>
      <c r="AL60" s="21">
        <f t="shared" si="0"/>
        <v>0</v>
      </c>
    </row>
    <row r="61" spans="1:38">
      <c r="A61" s="3">
        <v>39417</v>
      </c>
      <c r="B61" s="4" t="s">
        <v>6</v>
      </c>
      <c r="C61" s="8" t="s">
        <v>103</v>
      </c>
      <c r="D61" s="4" t="s">
        <v>104</v>
      </c>
      <c r="E61" s="25">
        <v>920</v>
      </c>
      <c r="F61" s="55"/>
      <c r="G61" s="26" t="s">
        <v>42</v>
      </c>
      <c r="H61" s="31"/>
      <c r="I61" s="31"/>
      <c r="J61" s="31"/>
      <c r="L61" s="13">
        <f>K61*$G$61</f>
        <v>0</v>
      </c>
      <c r="N61" s="13">
        <f>M61*$G$61</f>
        <v>0</v>
      </c>
      <c r="P61" s="13">
        <f>O61*$G$61</f>
        <v>0</v>
      </c>
      <c r="R61" s="13">
        <f>Q61*$G$61</f>
        <v>0</v>
      </c>
      <c r="T61" s="13">
        <f>S61*$G$61</f>
        <v>0</v>
      </c>
      <c r="V61" s="13">
        <f>U61*$G$61</f>
        <v>0</v>
      </c>
      <c r="X61" s="13">
        <f>W61*$G$61</f>
        <v>0</v>
      </c>
      <c r="Z61" s="13">
        <f>Y61*$G$61</f>
        <v>0</v>
      </c>
      <c r="AB61" s="13">
        <f>AA61*$G$61</f>
        <v>0</v>
      </c>
      <c r="AD61" s="13">
        <f>AC61*$G$61</f>
        <v>0</v>
      </c>
      <c r="AF61" s="13">
        <f>AE61*$G$61</f>
        <v>0</v>
      </c>
      <c r="AH61" s="13">
        <f>AG61*$G$61</f>
        <v>0</v>
      </c>
      <c r="AJ61" s="12">
        <f t="shared" si="1"/>
        <v>0</v>
      </c>
      <c r="AK61" s="13">
        <f t="shared" si="1"/>
        <v>0</v>
      </c>
      <c r="AL61" s="21">
        <f t="shared" si="0"/>
        <v>0</v>
      </c>
    </row>
    <row r="62" spans="1:38">
      <c r="A62" s="3">
        <v>39417</v>
      </c>
      <c r="B62" s="4" t="s">
        <v>6</v>
      </c>
      <c r="C62" s="8" t="s">
        <v>46</v>
      </c>
      <c r="D62" s="4" t="s">
        <v>47</v>
      </c>
      <c r="E62" s="25">
        <v>920</v>
      </c>
      <c r="F62" s="55"/>
      <c r="G62" s="26" t="s">
        <v>48</v>
      </c>
      <c r="H62" s="31"/>
      <c r="I62" s="31"/>
      <c r="J62" s="31"/>
      <c r="L62" s="13">
        <f>K62*$G$62</f>
        <v>0</v>
      </c>
      <c r="N62" s="13">
        <f>M62*$G$62</f>
        <v>0</v>
      </c>
      <c r="P62" s="13">
        <f>O62*$G$62</f>
        <v>0</v>
      </c>
      <c r="R62" s="13">
        <f>Q62*$G$62</f>
        <v>0</v>
      </c>
      <c r="T62" s="13">
        <f>S62*$G$62</f>
        <v>0</v>
      </c>
      <c r="V62" s="13">
        <f>U62*$G$62</f>
        <v>0</v>
      </c>
      <c r="X62" s="13">
        <f>W62*$G$62</f>
        <v>0</v>
      </c>
      <c r="Z62" s="13">
        <f>Y62*$G$62</f>
        <v>0</v>
      </c>
      <c r="AB62" s="13">
        <f>AA62*$G$62</f>
        <v>0</v>
      </c>
      <c r="AD62" s="13">
        <f>AC62*$G$62</f>
        <v>0</v>
      </c>
      <c r="AF62" s="13">
        <f>AE62*$G$62</f>
        <v>0</v>
      </c>
      <c r="AH62" s="13">
        <f>AG62*$G$62</f>
        <v>0</v>
      </c>
      <c r="AJ62" s="12">
        <f t="shared" si="1"/>
        <v>0</v>
      </c>
      <c r="AK62" s="13">
        <f t="shared" si="1"/>
        <v>0</v>
      </c>
      <c r="AL62" s="21">
        <f t="shared" si="0"/>
        <v>0</v>
      </c>
    </row>
    <row r="63" spans="1:38">
      <c r="A63" s="3">
        <v>39417</v>
      </c>
      <c r="B63" s="4" t="s">
        <v>6</v>
      </c>
      <c r="C63" s="8" t="s">
        <v>60</v>
      </c>
      <c r="D63" s="4" t="s">
        <v>61</v>
      </c>
      <c r="E63" s="25">
        <v>920</v>
      </c>
      <c r="F63" s="55"/>
      <c r="G63" s="26" t="s">
        <v>62</v>
      </c>
      <c r="H63" s="31"/>
      <c r="I63" s="31"/>
      <c r="J63" s="31"/>
      <c r="L63" s="13">
        <f>K63*$G$63</f>
        <v>0</v>
      </c>
      <c r="N63" s="13">
        <f>M63*$G$63</f>
        <v>0</v>
      </c>
      <c r="P63" s="13">
        <f>O63*$G$63</f>
        <v>0</v>
      </c>
      <c r="R63" s="13">
        <f>Q63*$G$63</f>
        <v>0</v>
      </c>
      <c r="T63" s="13">
        <f>S63*$G$63</f>
        <v>0</v>
      </c>
      <c r="V63" s="13">
        <f>U63*$G$63</f>
        <v>0</v>
      </c>
      <c r="X63" s="13">
        <f>W63*$G$63</f>
        <v>0</v>
      </c>
      <c r="Z63" s="13">
        <f>Y63*$G$63</f>
        <v>0</v>
      </c>
      <c r="AB63" s="13">
        <f>AA63*$G$63</f>
        <v>0</v>
      </c>
      <c r="AD63" s="13">
        <f>AC63*$G$63</f>
        <v>0</v>
      </c>
      <c r="AF63" s="13">
        <f>AE63*$G$63</f>
        <v>0</v>
      </c>
      <c r="AH63" s="13">
        <f>AG63*$G$63</f>
        <v>0</v>
      </c>
      <c r="AJ63" s="12">
        <f t="shared" si="1"/>
        <v>0</v>
      </c>
      <c r="AK63" s="13">
        <f t="shared" si="1"/>
        <v>0</v>
      </c>
      <c r="AL63" s="21">
        <f t="shared" si="0"/>
        <v>0</v>
      </c>
    </row>
    <row r="64" spans="1:38">
      <c r="A64" s="3">
        <v>39417</v>
      </c>
      <c r="B64" s="4" t="s">
        <v>6</v>
      </c>
      <c r="C64" s="8" t="s">
        <v>261</v>
      </c>
      <c r="D64" s="4" t="s">
        <v>262</v>
      </c>
      <c r="E64" s="25">
        <v>402</v>
      </c>
      <c r="F64" s="55"/>
      <c r="G64" s="26" t="s">
        <v>88</v>
      </c>
      <c r="H64" s="31"/>
      <c r="I64" s="31"/>
      <c r="J64" s="31"/>
      <c r="L64" s="13">
        <f>K64*$G$64</f>
        <v>0</v>
      </c>
      <c r="N64" s="13">
        <f>M64*$G$64</f>
        <v>0</v>
      </c>
      <c r="P64" s="13">
        <f>O64*$G$64</f>
        <v>0</v>
      </c>
      <c r="R64" s="13">
        <f>Q64*$G$64</f>
        <v>0</v>
      </c>
      <c r="T64" s="13">
        <f>S64*$G$64</f>
        <v>0</v>
      </c>
      <c r="V64" s="13">
        <f>U64*$G$64</f>
        <v>0</v>
      </c>
      <c r="X64" s="13">
        <f>W64*$G$64</f>
        <v>0</v>
      </c>
      <c r="Z64" s="13">
        <f>Y64*$G$64</f>
        <v>0</v>
      </c>
      <c r="AB64" s="13">
        <f>AA64*$G$64</f>
        <v>0</v>
      </c>
      <c r="AD64" s="13">
        <f>AC64*$G$64</f>
        <v>0</v>
      </c>
      <c r="AF64" s="13">
        <f>AE64*$G$64</f>
        <v>0</v>
      </c>
      <c r="AH64" s="13">
        <f>AG64*$G$64</f>
        <v>0</v>
      </c>
      <c r="AJ64" s="12">
        <f t="shared" si="1"/>
        <v>0</v>
      </c>
      <c r="AK64" s="13">
        <f t="shared" si="1"/>
        <v>0</v>
      </c>
      <c r="AL64" s="21">
        <f t="shared" si="0"/>
        <v>0</v>
      </c>
    </row>
    <row r="65" spans="1:38">
      <c r="A65" s="3">
        <v>39417</v>
      </c>
      <c r="B65" s="4" t="s">
        <v>6</v>
      </c>
      <c r="C65" s="8" t="s">
        <v>108</v>
      </c>
      <c r="D65" s="4" t="s">
        <v>109</v>
      </c>
      <c r="E65" s="25">
        <v>761</v>
      </c>
      <c r="F65" s="55"/>
      <c r="G65" s="26" t="s">
        <v>110</v>
      </c>
      <c r="H65" s="31"/>
      <c r="I65" s="31"/>
      <c r="J65" s="31"/>
      <c r="L65" s="13">
        <f>K65*$G$65</f>
        <v>0</v>
      </c>
      <c r="N65" s="13">
        <f>M65*$G$65</f>
        <v>0</v>
      </c>
      <c r="P65" s="13">
        <f>O65*$G$65</f>
        <v>0</v>
      </c>
      <c r="R65" s="13">
        <f>Q65*$G$65</f>
        <v>0</v>
      </c>
      <c r="T65" s="13">
        <f>S65*$G$65</f>
        <v>0</v>
      </c>
      <c r="V65" s="13">
        <f>U65*$G$65</f>
        <v>0</v>
      </c>
      <c r="X65" s="13">
        <f>W65*$G$65</f>
        <v>0</v>
      </c>
      <c r="Z65" s="13">
        <f>Y65*$G$65</f>
        <v>0</v>
      </c>
      <c r="AB65" s="13">
        <f>AA65*$G$65</f>
        <v>0</v>
      </c>
      <c r="AD65" s="13">
        <f>AC65*$G$65</f>
        <v>0</v>
      </c>
      <c r="AF65" s="13">
        <f>AE65*$G$65</f>
        <v>0</v>
      </c>
      <c r="AH65" s="13">
        <f>AG65*$G$65</f>
        <v>0</v>
      </c>
      <c r="AJ65" s="12">
        <f t="shared" si="1"/>
        <v>0</v>
      </c>
      <c r="AK65" s="13">
        <f t="shared" si="1"/>
        <v>0</v>
      </c>
      <c r="AL65" s="21">
        <f t="shared" si="0"/>
        <v>0</v>
      </c>
    </row>
    <row r="66" spans="1:38">
      <c r="A66" s="3">
        <v>39417</v>
      </c>
      <c r="B66" s="4" t="s">
        <v>6</v>
      </c>
      <c r="C66" s="8" t="s">
        <v>201</v>
      </c>
      <c r="D66" s="4" t="s">
        <v>202</v>
      </c>
      <c r="E66" s="25">
        <v>761</v>
      </c>
      <c r="F66" s="55"/>
      <c r="G66" s="26" t="s">
        <v>162</v>
      </c>
      <c r="H66" s="31"/>
      <c r="I66" s="31"/>
      <c r="J66" s="31"/>
      <c r="L66" s="13">
        <f>K66*$G$66</f>
        <v>0</v>
      </c>
      <c r="N66" s="13">
        <f>M66*$G$66</f>
        <v>0</v>
      </c>
      <c r="P66" s="13">
        <f>O66*$G$66</f>
        <v>0</v>
      </c>
      <c r="R66" s="13">
        <f>Q66*$G$66</f>
        <v>0</v>
      </c>
      <c r="T66" s="13">
        <f>S66*$G$66</f>
        <v>0</v>
      </c>
      <c r="V66" s="13">
        <f>U66*$G$66</f>
        <v>0</v>
      </c>
      <c r="X66" s="13">
        <f>W66*$G$66</f>
        <v>0</v>
      </c>
      <c r="Z66" s="13">
        <f>Y66*$G$66</f>
        <v>0</v>
      </c>
      <c r="AB66" s="13">
        <f>AA66*$G$66</f>
        <v>0</v>
      </c>
      <c r="AD66" s="13">
        <f>AC66*$G$66</f>
        <v>0</v>
      </c>
      <c r="AF66" s="13">
        <f>AE66*$G$66</f>
        <v>0</v>
      </c>
      <c r="AH66" s="13">
        <f>AG66*$G$66</f>
        <v>0</v>
      </c>
      <c r="AJ66" s="12">
        <f t="shared" si="1"/>
        <v>0</v>
      </c>
      <c r="AK66" s="13">
        <f t="shared" si="1"/>
        <v>0</v>
      </c>
      <c r="AL66" s="21">
        <f t="shared" si="0"/>
        <v>0</v>
      </c>
    </row>
    <row r="67" spans="1:38">
      <c r="A67" s="3">
        <v>39417</v>
      </c>
      <c r="B67" s="4" t="s">
        <v>6</v>
      </c>
      <c r="C67" s="8" t="s">
        <v>223</v>
      </c>
      <c r="D67" s="4" t="s">
        <v>224</v>
      </c>
      <c r="E67" s="25">
        <v>761</v>
      </c>
      <c r="F67" s="55"/>
      <c r="G67" s="26" t="s">
        <v>36</v>
      </c>
      <c r="H67" s="31"/>
      <c r="I67" s="31"/>
      <c r="J67" s="31"/>
      <c r="L67" s="13">
        <f>K67*$G$67</f>
        <v>0</v>
      </c>
      <c r="N67" s="13">
        <f>M67*$G$67</f>
        <v>0</v>
      </c>
      <c r="P67" s="13">
        <f>O67*$G$67</f>
        <v>0</v>
      </c>
      <c r="R67" s="13">
        <f>Q67*$G$67</f>
        <v>0</v>
      </c>
      <c r="T67" s="13">
        <f>S67*$G$67</f>
        <v>0</v>
      </c>
      <c r="V67" s="13">
        <f>U67*$G$67</f>
        <v>0</v>
      </c>
      <c r="X67" s="13">
        <f>W67*$G$67</f>
        <v>0</v>
      </c>
      <c r="Z67" s="13">
        <f>Y67*$G$67</f>
        <v>0</v>
      </c>
      <c r="AB67" s="13">
        <f>AA67*$G$67</f>
        <v>0</v>
      </c>
      <c r="AD67" s="13">
        <f>AC67*$G$67</f>
        <v>0</v>
      </c>
      <c r="AF67" s="13">
        <f>AE67*$G$67</f>
        <v>0</v>
      </c>
      <c r="AH67" s="13">
        <f>AG67*$G$67</f>
        <v>0</v>
      </c>
      <c r="AJ67" s="12">
        <f t="shared" si="1"/>
        <v>0</v>
      </c>
      <c r="AK67" s="13">
        <f t="shared" si="1"/>
        <v>0</v>
      </c>
      <c r="AL67" s="21">
        <f t="shared" ref="AL67:AL130" si="3">(AK67/$AK$149)*100</f>
        <v>0</v>
      </c>
    </row>
    <row r="68" spans="1:38">
      <c r="A68" s="3">
        <v>39417</v>
      </c>
      <c r="B68" s="4" t="s">
        <v>6</v>
      </c>
      <c r="C68" s="8" t="s">
        <v>220</v>
      </c>
      <c r="D68" s="4" t="s">
        <v>221</v>
      </c>
      <c r="E68" s="25">
        <v>761</v>
      </c>
      <c r="F68" s="55"/>
      <c r="G68" s="26" t="s">
        <v>222</v>
      </c>
      <c r="H68" s="31"/>
      <c r="I68" s="31"/>
      <c r="J68" s="31"/>
      <c r="L68" s="13">
        <f>K68*$G$68</f>
        <v>0</v>
      </c>
      <c r="N68" s="13">
        <f>M68*$G$68</f>
        <v>0</v>
      </c>
      <c r="P68" s="13">
        <f>O68*$G$68</f>
        <v>0</v>
      </c>
      <c r="R68" s="13">
        <f>Q68*$G$68</f>
        <v>0</v>
      </c>
      <c r="T68" s="13">
        <f>S68*$G$68</f>
        <v>0</v>
      </c>
      <c r="V68" s="13">
        <f>U68*$G$68</f>
        <v>0</v>
      </c>
      <c r="X68" s="13">
        <f>W68*$G$68</f>
        <v>0</v>
      </c>
      <c r="Z68" s="13">
        <f>Y68*$G$68</f>
        <v>0</v>
      </c>
      <c r="AB68" s="13">
        <f>AA68*$G$68</f>
        <v>0</v>
      </c>
      <c r="AD68" s="13">
        <f>AC68*$G$68</f>
        <v>0</v>
      </c>
      <c r="AF68" s="13">
        <f>AE68*$G$68</f>
        <v>0</v>
      </c>
      <c r="AH68" s="13">
        <f>AG68*$G$68</f>
        <v>0</v>
      </c>
      <c r="AJ68" s="12">
        <f t="shared" ref="AJ68:AK131" si="4">SUM(K68,M68,O68,Q68,S68,U68,W68,Y68,AA68,AC68,AE68,AG68)</f>
        <v>0</v>
      </c>
      <c r="AK68" s="13">
        <f t="shared" si="4"/>
        <v>0</v>
      </c>
      <c r="AL68" s="21">
        <f t="shared" si="3"/>
        <v>0</v>
      </c>
    </row>
    <row r="69" spans="1:38">
      <c r="A69" s="3">
        <v>39417</v>
      </c>
      <c r="B69" s="4" t="s">
        <v>6</v>
      </c>
      <c r="C69" s="8" t="s">
        <v>267</v>
      </c>
      <c r="D69" s="4" t="s">
        <v>268</v>
      </c>
      <c r="E69" s="25">
        <v>761</v>
      </c>
      <c r="F69" s="55"/>
      <c r="G69" s="26" t="s">
        <v>107</v>
      </c>
      <c r="H69" s="31"/>
      <c r="I69" s="31"/>
      <c r="J69" s="31"/>
      <c r="L69" s="13">
        <f>K69*$G$69</f>
        <v>0</v>
      </c>
      <c r="N69" s="13">
        <f>M69*$G$69</f>
        <v>0</v>
      </c>
      <c r="P69" s="13">
        <f>O69*$G$69</f>
        <v>0</v>
      </c>
      <c r="R69" s="13">
        <f>Q69*$G$69</f>
        <v>0</v>
      </c>
      <c r="T69" s="13">
        <f>S69*$G$69</f>
        <v>0</v>
      </c>
      <c r="V69" s="13">
        <f>U69*$G$69</f>
        <v>0</v>
      </c>
      <c r="X69" s="13">
        <f>W69*$G$69</f>
        <v>0</v>
      </c>
      <c r="Z69" s="13">
        <f>Y69*$G$69</f>
        <v>0</v>
      </c>
      <c r="AB69" s="13">
        <f>AA69*$G$69</f>
        <v>0</v>
      </c>
      <c r="AD69" s="13">
        <f>AC69*$G$69</f>
        <v>0</v>
      </c>
      <c r="AF69" s="13">
        <f>AE69*$G$69</f>
        <v>0</v>
      </c>
      <c r="AH69" s="13">
        <f>AG69*$G$69</f>
        <v>0</v>
      </c>
      <c r="AJ69" s="12">
        <f t="shared" si="4"/>
        <v>0</v>
      </c>
      <c r="AK69" s="13">
        <f t="shared" si="4"/>
        <v>0</v>
      </c>
      <c r="AL69" s="21">
        <f t="shared" si="3"/>
        <v>0</v>
      </c>
    </row>
    <row r="70" spans="1:38">
      <c r="A70" s="3">
        <v>39417</v>
      </c>
      <c r="B70" s="4" t="s">
        <v>6</v>
      </c>
      <c r="C70" s="8" t="s">
        <v>105</v>
      </c>
      <c r="D70" s="4" t="s">
        <v>106</v>
      </c>
      <c r="E70" s="25">
        <v>761</v>
      </c>
      <c r="F70" s="55"/>
      <c r="G70" s="26" t="s">
        <v>107</v>
      </c>
      <c r="H70" s="31"/>
      <c r="I70" s="31"/>
      <c r="J70" s="31"/>
      <c r="L70" s="13">
        <f>K70*$G$70</f>
        <v>0</v>
      </c>
      <c r="N70" s="13">
        <f>M70*$G$70</f>
        <v>0</v>
      </c>
      <c r="P70" s="13">
        <f>O70*$G$70</f>
        <v>0</v>
      </c>
      <c r="R70" s="13">
        <f>Q70*$G$70</f>
        <v>0</v>
      </c>
      <c r="T70" s="13">
        <f>S70*$G$70</f>
        <v>0</v>
      </c>
      <c r="V70" s="13">
        <f>U70*$G$70</f>
        <v>0</v>
      </c>
      <c r="X70" s="13">
        <f>W70*$G$70</f>
        <v>0</v>
      </c>
      <c r="Z70" s="13">
        <f>Y70*$G$70</f>
        <v>0</v>
      </c>
      <c r="AB70" s="13">
        <f>AA70*$G$70</f>
        <v>0</v>
      </c>
      <c r="AD70" s="13">
        <f>AC70*$G$70</f>
        <v>0</v>
      </c>
      <c r="AF70" s="13">
        <f>AE70*$G$70</f>
        <v>0</v>
      </c>
      <c r="AH70" s="13">
        <f>AG70*$G$70</f>
        <v>0</v>
      </c>
      <c r="AJ70" s="12">
        <f t="shared" si="4"/>
        <v>0</v>
      </c>
      <c r="AK70" s="13">
        <f t="shared" si="4"/>
        <v>0</v>
      </c>
      <c r="AL70" s="21">
        <f t="shared" si="3"/>
        <v>0</v>
      </c>
    </row>
    <row r="71" spans="1:38">
      <c r="A71" s="3">
        <v>39417</v>
      </c>
      <c r="B71" s="4" t="s">
        <v>6</v>
      </c>
      <c r="C71" s="8" t="s">
        <v>239</v>
      </c>
      <c r="D71" s="4" t="s">
        <v>240</v>
      </c>
      <c r="E71" s="25">
        <v>761</v>
      </c>
      <c r="F71" s="55"/>
      <c r="G71" s="26" t="s">
        <v>107</v>
      </c>
      <c r="H71" s="31"/>
      <c r="I71" s="31"/>
      <c r="J71" s="31"/>
      <c r="L71" s="13">
        <f>K71*$G$71</f>
        <v>0</v>
      </c>
      <c r="N71" s="13">
        <f>M71*$G$71</f>
        <v>0</v>
      </c>
      <c r="P71" s="13">
        <f>O71*$G$71</f>
        <v>0</v>
      </c>
      <c r="R71" s="13">
        <f>Q71*$G$71</f>
        <v>0</v>
      </c>
      <c r="T71" s="13">
        <f>S71*$G$71</f>
        <v>0</v>
      </c>
      <c r="V71" s="13">
        <f>U71*$G$71</f>
        <v>0</v>
      </c>
      <c r="X71" s="13">
        <f>W71*$G$71</f>
        <v>0</v>
      </c>
      <c r="Z71" s="13">
        <f>Y71*$G$71</f>
        <v>0</v>
      </c>
      <c r="AB71" s="13">
        <f>AA71*$G$71</f>
        <v>0</v>
      </c>
      <c r="AD71" s="13">
        <f>AC71*$G$71</f>
        <v>0</v>
      </c>
      <c r="AF71" s="13">
        <f>AE71*$G$71</f>
        <v>0</v>
      </c>
      <c r="AH71" s="13">
        <f>AG71*$G$71</f>
        <v>0</v>
      </c>
      <c r="AJ71" s="12">
        <f t="shared" si="4"/>
        <v>0</v>
      </c>
      <c r="AK71" s="13">
        <f t="shared" si="4"/>
        <v>0</v>
      </c>
      <c r="AL71" s="21">
        <f t="shared" si="3"/>
        <v>0</v>
      </c>
    </row>
    <row r="72" spans="1:38">
      <c r="A72" s="3">
        <v>39417</v>
      </c>
      <c r="B72" s="4" t="s">
        <v>6</v>
      </c>
      <c r="C72" s="8" t="s">
        <v>255</v>
      </c>
      <c r="D72" s="4" t="s">
        <v>256</v>
      </c>
      <c r="E72" s="25">
        <v>761</v>
      </c>
      <c r="F72" s="55"/>
      <c r="G72" s="26" t="s">
        <v>121</v>
      </c>
      <c r="H72" s="31"/>
      <c r="I72" s="31"/>
      <c r="J72" s="31"/>
      <c r="L72" s="13">
        <f>K72*$G$72</f>
        <v>0</v>
      </c>
      <c r="N72" s="13">
        <f>M72*$G$72</f>
        <v>0</v>
      </c>
      <c r="P72" s="13">
        <f>O72*$G$72</f>
        <v>0</v>
      </c>
      <c r="R72" s="13">
        <f>Q72*$G$72</f>
        <v>0</v>
      </c>
      <c r="T72" s="13">
        <f>S72*$G$72</f>
        <v>0</v>
      </c>
      <c r="V72" s="13">
        <f>U72*$G$72</f>
        <v>0</v>
      </c>
      <c r="X72" s="13">
        <f>W72*$G$72</f>
        <v>0</v>
      </c>
      <c r="Z72" s="13">
        <f>Y72*$G$72</f>
        <v>0</v>
      </c>
      <c r="AB72" s="13">
        <f>AA72*$G$72</f>
        <v>0</v>
      </c>
      <c r="AD72" s="13">
        <f>AC72*$G$72</f>
        <v>0</v>
      </c>
      <c r="AF72" s="13">
        <f>AE72*$G$72</f>
        <v>0</v>
      </c>
      <c r="AH72" s="13">
        <f>AG72*$G$72</f>
        <v>0</v>
      </c>
      <c r="AJ72" s="12">
        <f t="shared" si="4"/>
        <v>0</v>
      </c>
      <c r="AK72" s="13">
        <f t="shared" si="4"/>
        <v>0</v>
      </c>
      <c r="AL72" s="21">
        <f t="shared" si="3"/>
        <v>0</v>
      </c>
    </row>
    <row r="73" spans="1:38">
      <c r="A73" s="3">
        <v>39417</v>
      </c>
      <c r="B73" s="4" t="s">
        <v>6</v>
      </c>
      <c r="C73" s="8" t="s">
        <v>49</v>
      </c>
      <c r="D73" s="4" t="s">
        <v>50</v>
      </c>
      <c r="E73" s="25">
        <v>761</v>
      </c>
      <c r="F73" s="55"/>
      <c r="G73" s="26" t="s">
        <v>51</v>
      </c>
      <c r="H73" s="31"/>
      <c r="I73" s="31"/>
      <c r="J73" s="31"/>
      <c r="K73" s="12">
        <v>1</v>
      </c>
      <c r="L73" s="13">
        <f>K73*$G$73</f>
        <v>14.71</v>
      </c>
      <c r="N73" s="13">
        <f>M73*$G$73</f>
        <v>0</v>
      </c>
      <c r="P73" s="13">
        <f>O73*$G$73</f>
        <v>0</v>
      </c>
      <c r="R73" s="13">
        <f>Q73*$G$73</f>
        <v>0</v>
      </c>
      <c r="T73" s="13">
        <f>S73*$G$73</f>
        <v>0</v>
      </c>
      <c r="V73" s="13">
        <f>U73*$G$73</f>
        <v>0</v>
      </c>
      <c r="X73" s="13">
        <f>W73*$G$73</f>
        <v>0</v>
      </c>
      <c r="Z73" s="13">
        <f>Y73*$G$73</f>
        <v>0</v>
      </c>
      <c r="AB73" s="13">
        <f>AA73*$G$73</f>
        <v>0</v>
      </c>
      <c r="AC73" s="12">
        <v>1</v>
      </c>
      <c r="AD73" s="13">
        <f>AC73*$G$73</f>
        <v>14.71</v>
      </c>
      <c r="AF73" s="13">
        <f>AE73*$G$73</f>
        <v>0</v>
      </c>
      <c r="AH73" s="13">
        <f>AG73*$G$73</f>
        <v>0</v>
      </c>
      <c r="AJ73" s="12">
        <f t="shared" si="4"/>
        <v>2</v>
      </c>
      <c r="AK73" s="13">
        <f t="shared" si="4"/>
        <v>29.42</v>
      </c>
      <c r="AL73" s="21">
        <f t="shared" si="3"/>
        <v>4.6305851534468433E-3</v>
      </c>
    </row>
    <row r="74" spans="1:38">
      <c r="A74" s="3">
        <v>39417</v>
      </c>
      <c r="B74" s="4" t="s">
        <v>6</v>
      </c>
      <c r="C74" s="8" t="s">
        <v>163</v>
      </c>
      <c r="D74" s="4" t="s">
        <v>164</v>
      </c>
      <c r="E74" s="25">
        <v>761</v>
      </c>
      <c r="F74" s="55"/>
      <c r="G74" s="26" t="s">
        <v>165</v>
      </c>
      <c r="H74" s="31"/>
      <c r="I74" s="31"/>
      <c r="J74" s="31"/>
      <c r="L74" s="13">
        <f>K74*$G$74</f>
        <v>0</v>
      </c>
      <c r="M74" s="12">
        <v>1</v>
      </c>
      <c r="N74" s="13">
        <f>M74*$G$74</f>
        <v>18.12</v>
      </c>
      <c r="O74" s="12">
        <v>4</v>
      </c>
      <c r="P74" s="13">
        <f>O74*$G$74</f>
        <v>72.48</v>
      </c>
      <c r="R74" s="13">
        <f>Q74*$G$74</f>
        <v>0</v>
      </c>
      <c r="T74" s="13">
        <f>S74*$G$74</f>
        <v>0</v>
      </c>
      <c r="V74" s="13">
        <f>U74*$G$74</f>
        <v>0</v>
      </c>
      <c r="X74" s="13">
        <f>W74*$G$74</f>
        <v>0</v>
      </c>
      <c r="Y74" s="12">
        <v>3</v>
      </c>
      <c r="Z74" s="13">
        <f>Y74*$G$74</f>
        <v>54.36</v>
      </c>
      <c r="AA74" s="12">
        <v>2</v>
      </c>
      <c r="AB74" s="13">
        <f>AA74*$G$74</f>
        <v>36.24</v>
      </c>
      <c r="AD74" s="13">
        <f>AC74*$G$74</f>
        <v>0</v>
      </c>
      <c r="AF74" s="13">
        <f>AE74*$G$74</f>
        <v>0</v>
      </c>
      <c r="AH74" s="13">
        <f>AG74*$G$74</f>
        <v>0</v>
      </c>
      <c r="AJ74" s="12">
        <f t="shared" si="4"/>
        <v>10</v>
      </c>
      <c r="AK74" s="13">
        <f t="shared" si="4"/>
        <v>181.20000000000002</v>
      </c>
      <c r="AL74" s="21">
        <f t="shared" si="3"/>
        <v>2.8520123378809246E-2</v>
      </c>
    </row>
    <row r="75" spans="1:38">
      <c r="A75" s="3">
        <v>39417</v>
      </c>
      <c r="B75" s="4" t="s">
        <v>6</v>
      </c>
      <c r="C75" s="8" t="s">
        <v>66</v>
      </c>
      <c r="D75" s="4" t="s">
        <v>67</v>
      </c>
      <c r="E75" s="25">
        <v>761</v>
      </c>
      <c r="F75" s="55"/>
      <c r="G75" s="26" t="s">
        <v>68</v>
      </c>
      <c r="H75" s="31"/>
      <c r="I75" s="31"/>
      <c r="J75" s="31"/>
      <c r="L75" s="13">
        <f>K75*$G$75</f>
        <v>0</v>
      </c>
      <c r="N75" s="13">
        <f>M75*$G$75</f>
        <v>0</v>
      </c>
      <c r="P75" s="13">
        <f>O75*$G$75</f>
        <v>0</v>
      </c>
      <c r="Q75" s="12">
        <v>2</v>
      </c>
      <c r="R75" s="13">
        <f>Q75*$G$75</f>
        <v>40.76</v>
      </c>
      <c r="T75" s="13">
        <f>S75*$G$75</f>
        <v>0</v>
      </c>
      <c r="V75" s="13">
        <f>U75*$G$75</f>
        <v>0</v>
      </c>
      <c r="X75" s="13">
        <f>W75*$G$75</f>
        <v>0</v>
      </c>
      <c r="Z75" s="13">
        <f>Y75*$G$75</f>
        <v>0</v>
      </c>
      <c r="AB75" s="13">
        <f>AA75*$G$75</f>
        <v>0</v>
      </c>
      <c r="AD75" s="13">
        <f>AC75*$G$75</f>
        <v>0</v>
      </c>
      <c r="AF75" s="13">
        <f>AE75*$G$75</f>
        <v>0</v>
      </c>
      <c r="AH75" s="13">
        <f>AG75*$G$75</f>
        <v>0</v>
      </c>
      <c r="AJ75" s="12">
        <f t="shared" si="4"/>
        <v>2</v>
      </c>
      <c r="AK75" s="13">
        <f t="shared" si="4"/>
        <v>40.76</v>
      </c>
      <c r="AL75" s="21">
        <f t="shared" si="3"/>
        <v>6.4154538019882152E-3</v>
      </c>
    </row>
    <row r="76" spans="1:38">
      <c r="A76" s="3">
        <v>39417</v>
      </c>
      <c r="B76" s="4" t="s">
        <v>6</v>
      </c>
      <c r="C76" s="8" t="s">
        <v>234</v>
      </c>
      <c r="D76" s="4" t="s">
        <v>235</v>
      </c>
      <c r="E76" s="25">
        <v>761</v>
      </c>
      <c r="F76" s="55"/>
      <c r="G76" s="26" t="s">
        <v>236</v>
      </c>
      <c r="H76" s="31"/>
      <c r="I76" s="31"/>
      <c r="J76" s="31"/>
      <c r="L76" s="13">
        <f>K76*$G$76</f>
        <v>0</v>
      </c>
      <c r="N76" s="13">
        <f>M76*$G$76</f>
        <v>0</v>
      </c>
      <c r="O76" s="12">
        <v>4</v>
      </c>
      <c r="P76" s="13">
        <f>O76*$G$76</f>
        <v>31.68</v>
      </c>
      <c r="R76" s="13">
        <f>Q76*$G$76</f>
        <v>0</v>
      </c>
      <c r="T76" s="13">
        <f>S76*$G$76</f>
        <v>0</v>
      </c>
      <c r="V76" s="13">
        <f>U76*$G$76</f>
        <v>0</v>
      </c>
      <c r="X76" s="13">
        <f>W76*$G$76</f>
        <v>0</v>
      </c>
      <c r="Z76" s="13">
        <f>Y76*$G$76</f>
        <v>0</v>
      </c>
      <c r="AB76" s="13">
        <f>AA76*$G$76</f>
        <v>0</v>
      </c>
      <c r="AD76" s="13">
        <f>AC76*$G$76</f>
        <v>0</v>
      </c>
      <c r="AF76" s="13">
        <f>AE76*$G$76</f>
        <v>0</v>
      </c>
      <c r="AH76" s="13">
        <f>AG76*$G$76</f>
        <v>0</v>
      </c>
      <c r="AJ76" s="12">
        <f t="shared" si="4"/>
        <v>4</v>
      </c>
      <c r="AK76" s="13">
        <f t="shared" si="4"/>
        <v>31.68</v>
      </c>
      <c r="AL76" s="21">
        <f t="shared" si="3"/>
        <v>4.9862997165600262E-3</v>
      </c>
    </row>
    <row r="77" spans="1:38">
      <c r="A77" s="3">
        <v>39569</v>
      </c>
      <c r="B77" s="4" t="s">
        <v>6</v>
      </c>
      <c r="C77" s="52" t="s">
        <v>37</v>
      </c>
      <c r="D77" s="4" t="s">
        <v>38</v>
      </c>
      <c r="E77" s="25">
        <v>510</v>
      </c>
      <c r="F77" s="55"/>
      <c r="G77" s="26" t="s">
        <v>39</v>
      </c>
      <c r="H77" s="31"/>
      <c r="I77" s="31"/>
      <c r="J77" s="31"/>
      <c r="L77" s="13">
        <f>K77*$G$77</f>
        <v>0</v>
      </c>
      <c r="N77" s="13">
        <f>M77*$G$77</f>
        <v>0</v>
      </c>
      <c r="P77" s="13">
        <f>O77*$G$77</f>
        <v>0</v>
      </c>
      <c r="R77" s="13">
        <f>Q77*$G$77</f>
        <v>0</v>
      </c>
      <c r="T77" s="13">
        <f>S77*$G$77</f>
        <v>0</v>
      </c>
      <c r="V77" s="13">
        <f>U77*$G$77</f>
        <v>0</v>
      </c>
      <c r="X77" s="13">
        <f>W77*$G$77</f>
        <v>0</v>
      </c>
      <c r="Z77" s="13">
        <f>Y77*$G$77</f>
        <v>0</v>
      </c>
      <c r="AB77" s="13">
        <f>AA77*$G$77</f>
        <v>0</v>
      </c>
      <c r="AD77" s="13">
        <f>AC77*$G$77</f>
        <v>0</v>
      </c>
      <c r="AF77" s="13">
        <f>AE77*$G$77</f>
        <v>0</v>
      </c>
      <c r="AH77" s="13">
        <f>AG77*$G$77</f>
        <v>0</v>
      </c>
      <c r="AJ77" s="12">
        <f t="shared" si="4"/>
        <v>0</v>
      </c>
      <c r="AK77" s="13">
        <f t="shared" si="4"/>
        <v>0</v>
      </c>
      <c r="AL77" s="21">
        <f t="shared" si="3"/>
        <v>0</v>
      </c>
    </row>
    <row r="78" spans="1:38">
      <c r="A78" s="3">
        <v>39417</v>
      </c>
      <c r="B78" s="4" t="s">
        <v>6</v>
      </c>
      <c r="C78" s="8" t="s">
        <v>52</v>
      </c>
      <c r="D78" s="4" t="s">
        <v>53</v>
      </c>
      <c r="E78" s="25">
        <v>761</v>
      </c>
      <c r="F78" s="55"/>
      <c r="G78" s="26" t="s">
        <v>54</v>
      </c>
      <c r="H78" s="31"/>
      <c r="I78" s="31"/>
      <c r="J78" s="31"/>
      <c r="L78" s="13">
        <f>K78*$G$78</f>
        <v>0</v>
      </c>
      <c r="N78" s="13">
        <f>M78*$G$78</f>
        <v>0</v>
      </c>
      <c r="P78" s="13">
        <f>O78*$G$78</f>
        <v>0</v>
      </c>
      <c r="Q78" s="12">
        <v>4</v>
      </c>
      <c r="R78" s="13">
        <f>Q78*$G$78</f>
        <v>77</v>
      </c>
      <c r="T78" s="13">
        <f>S78*$G$78</f>
        <v>0</v>
      </c>
      <c r="V78" s="13">
        <f>U78*$G$78</f>
        <v>0</v>
      </c>
      <c r="X78" s="13">
        <f>W78*$G$78</f>
        <v>0</v>
      </c>
      <c r="Z78" s="13">
        <f>Y78*$G$78</f>
        <v>0</v>
      </c>
      <c r="AB78" s="13">
        <f>AA78*$G$78</f>
        <v>0</v>
      </c>
      <c r="AD78" s="13">
        <f>AC78*$G$78</f>
        <v>0</v>
      </c>
      <c r="AF78" s="13">
        <f>AE78*$G$78</f>
        <v>0</v>
      </c>
      <c r="AH78" s="13">
        <f>AG78*$G$78</f>
        <v>0</v>
      </c>
      <c r="AJ78" s="12">
        <f t="shared" si="4"/>
        <v>4</v>
      </c>
      <c r="AK78" s="13">
        <f t="shared" si="4"/>
        <v>77</v>
      </c>
      <c r="AL78" s="21">
        <f t="shared" si="3"/>
        <v>1.2119478477750065E-2</v>
      </c>
    </row>
    <row r="79" spans="1:38">
      <c r="A79" s="3">
        <v>39417</v>
      </c>
      <c r="B79" s="4" t="s">
        <v>6</v>
      </c>
      <c r="C79" s="8" t="s">
        <v>166</v>
      </c>
      <c r="D79" s="4" t="s">
        <v>167</v>
      </c>
      <c r="E79" s="25">
        <v>761</v>
      </c>
      <c r="F79" s="55"/>
      <c r="G79" s="26" t="s">
        <v>168</v>
      </c>
      <c r="H79" s="31"/>
      <c r="I79" s="31"/>
      <c r="J79" s="31"/>
      <c r="L79" s="13">
        <f>K79*$G$79</f>
        <v>0</v>
      </c>
      <c r="N79" s="13">
        <f>M79*$G$79</f>
        <v>0</v>
      </c>
      <c r="P79" s="13">
        <f>O79*$G$79</f>
        <v>0</v>
      </c>
      <c r="R79" s="13">
        <f>Q79*$G$79</f>
        <v>0</v>
      </c>
      <c r="T79" s="13">
        <f>S79*$G$79</f>
        <v>0</v>
      </c>
      <c r="V79" s="13">
        <f>U79*$G$79</f>
        <v>0</v>
      </c>
      <c r="X79" s="13">
        <f>W79*$G$79</f>
        <v>0</v>
      </c>
      <c r="Z79" s="13">
        <f>Y79*$G$79</f>
        <v>0</v>
      </c>
      <c r="AB79" s="13">
        <f>AA79*$G$79</f>
        <v>0</v>
      </c>
      <c r="AD79" s="13">
        <f>AC79*$G$79</f>
        <v>0</v>
      </c>
      <c r="AF79" s="13">
        <f>AE79*$G$79</f>
        <v>0</v>
      </c>
      <c r="AH79" s="13">
        <f>AG79*$G$79</f>
        <v>0</v>
      </c>
      <c r="AJ79" s="12">
        <f t="shared" si="4"/>
        <v>0</v>
      </c>
      <c r="AK79" s="13">
        <f t="shared" si="4"/>
        <v>0</v>
      </c>
      <c r="AL79" s="21">
        <f t="shared" si="3"/>
        <v>0</v>
      </c>
    </row>
    <row r="80" spans="1:38">
      <c r="A80" s="3">
        <v>39417</v>
      </c>
      <c r="B80" s="4" t="s">
        <v>6</v>
      </c>
      <c r="C80" s="8" t="s">
        <v>69</v>
      </c>
      <c r="D80" s="4" t="s">
        <v>70</v>
      </c>
      <c r="E80" s="25">
        <v>761</v>
      </c>
      <c r="F80" s="55"/>
      <c r="G80" s="26" t="s">
        <v>71</v>
      </c>
      <c r="H80" s="31"/>
      <c r="I80" s="31"/>
      <c r="J80" s="31"/>
      <c r="L80" s="13">
        <f>K80*$G$80</f>
        <v>0</v>
      </c>
      <c r="N80" s="13">
        <f>M80*$G$80</f>
        <v>0</v>
      </c>
      <c r="O80" s="12">
        <v>4</v>
      </c>
      <c r="P80" s="13">
        <f>O80*$G$80</f>
        <v>153.96</v>
      </c>
      <c r="Q80" s="12">
        <v>2</v>
      </c>
      <c r="R80" s="13">
        <f>Q80*$G$80</f>
        <v>76.98</v>
      </c>
      <c r="T80" s="13">
        <f>S80*$G$80</f>
        <v>0</v>
      </c>
      <c r="V80" s="13">
        <f>U80*$G$80</f>
        <v>0</v>
      </c>
      <c r="X80" s="13">
        <f>W80*$G$80</f>
        <v>0</v>
      </c>
      <c r="Z80" s="13">
        <f>Y80*$G$80</f>
        <v>0</v>
      </c>
      <c r="AB80" s="13">
        <f>AA80*$G$80</f>
        <v>0</v>
      </c>
      <c r="AD80" s="13">
        <f>AC80*$G$80</f>
        <v>0</v>
      </c>
      <c r="AF80" s="13">
        <f>AE80*$G$80</f>
        <v>0</v>
      </c>
      <c r="AH80" s="13">
        <f>AG80*$G$80</f>
        <v>0</v>
      </c>
      <c r="AJ80" s="12">
        <f t="shared" si="4"/>
        <v>6</v>
      </c>
      <c r="AK80" s="13">
        <f t="shared" si="4"/>
        <v>230.94</v>
      </c>
      <c r="AL80" s="21">
        <f t="shared" si="3"/>
        <v>3.634899168378701E-2</v>
      </c>
    </row>
    <row r="81" spans="1:38">
      <c r="A81" s="3">
        <v>39417</v>
      </c>
      <c r="B81" s="4" t="s">
        <v>6</v>
      </c>
      <c r="C81" s="52" t="s">
        <v>22</v>
      </c>
      <c r="D81" s="4" t="s">
        <v>23</v>
      </c>
      <c r="E81" s="25">
        <v>761</v>
      </c>
      <c r="F81" s="55"/>
      <c r="G81" s="26" t="s">
        <v>24</v>
      </c>
      <c r="H81" s="31"/>
      <c r="I81" s="31"/>
      <c r="J81" s="31"/>
      <c r="L81" s="13">
        <f>K81*$G$81</f>
        <v>0</v>
      </c>
      <c r="N81" s="13">
        <f>M81*$G$81</f>
        <v>0</v>
      </c>
      <c r="P81" s="13">
        <f>O81*$G$81</f>
        <v>0</v>
      </c>
      <c r="R81" s="13">
        <f>Q81*$G$81</f>
        <v>0</v>
      </c>
      <c r="T81" s="13">
        <f>S81*$G$81</f>
        <v>0</v>
      </c>
      <c r="V81" s="13">
        <f>U81*$G$81</f>
        <v>0</v>
      </c>
      <c r="X81" s="13">
        <f>W81*$G$81</f>
        <v>0</v>
      </c>
      <c r="Z81" s="13">
        <f>Y81*$G$81</f>
        <v>0</v>
      </c>
      <c r="AB81" s="13">
        <f>AA81*$G$81</f>
        <v>0</v>
      </c>
      <c r="AD81" s="13">
        <f>AC81*$G$81</f>
        <v>0</v>
      </c>
      <c r="AF81" s="13">
        <f>AE81*$G$81</f>
        <v>0</v>
      </c>
      <c r="AH81" s="13">
        <f>AG81*$G$81</f>
        <v>0</v>
      </c>
      <c r="AJ81" s="12">
        <f t="shared" si="4"/>
        <v>0</v>
      </c>
      <c r="AK81" s="13">
        <f t="shared" si="4"/>
        <v>0</v>
      </c>
      <c r="AL81" s="21">
        <f t="shared" si="3"/>
        <v>0</v>
      </c>
    </row>
    <row r="82" spans="1:38">
      <c r="A82" s="3">
        <v>39417</v>
      </c>
      <c r="B82" s="4" t="s">
        <v>6</v>
      </c>
      <c r="C82" s="52" t="s">
        <v>157</v>
      </c>
      <c r="D82" s="4" t="s">
        <v>158</v>
      </c>
      <c r="E82" s="25">
        <v>761</v>
      </c>
      <c r="F82" s="55"/>
      <c r="G82" s="26" t="s">
        <v>159</v>
      </c>
      <c r="H82" s="31"/>
      <c r="I82" s="31"/>
      <c r="J82" s="31"/>
      <c r="L82" s="13">
        <f>K82*$G$82</f>
        <v>0</v>
      </c>
      <c r="N82" s="13">
        <f>M82*$G$82</f>
        <v>0</v>
      </c>
      <c r="P82" s="13">
        <f>O82*$G$82</f>
        <v>0</v>
      </c>
      <c r="R82" s="13">
        <f>Q82*$G$82</f>
        <v>0</v>
      </c>
      <c r="T82" s="13">
        <f>S82*$G$82</f>
        <v>0</v>
      </c>
      <c r="V82" s="13">
        <f>U82*$G$82</f>
        <v>0</v>
      </c>
      <c r="X82" s="13">
        <f>W82*$G$82</f>
        <v>0</v>
      </c>
      <c r="Z82" s="13">
        <f>Y82*$G$82</f>
        <v>0</v>
      </c>
      <c r="AB82" s="13">
        <f>AA82*$G$82</f>
        <v>0</v>
      </c>
      <c r="AD82" s="13">
        <f>AC82*$G$82</f>
        <v>0</v>
      </c>
      <c r="AF82" s="13">
        <f>AE82*$G$82</f>
        <v>0</v>
      </c>
      <c r="AH82" s="13">
        <f>AG82*$G$82</f>
        <v>0</v>
      </c>
      <c r="AJ82" s="12">
        <f t="shared" si="4"/>
        <v>0</v>
      </c>
      <c r="AK82" s="13">
        <f t="shared" si="4"/>
        <v>0</v>
      </c>
      <c r="AL82" s="21">
        <f t="shared" si="3"/>
        <v>0</v>
      </c>
    </row>
    <row r="83" spans="1:38">
      <c r="A83" s="3">
        <v>39417</v>
      </c>
      <c r="B83" s="4" t="s">
        <v>6</v>
      </c>
      <c r="C83" s="8" t="s">
        <v>25</v>
      </c>
      <c r="D83" s="4" t="s">
        <v>26</v>
      </c>
      <c r="E83" s="25">
        <v>761</v>
      </c>
      <c r="F83" s="55"/>
      <c r="G83" s="26" t="s">
        <v>27</v>
      </c>
      <c r="H83" s="31"/>
      <c r="I83" s="31"/>
      <c r="J83" s="31"/>
      <c r="L83" s="13">
        <f>K83*$G$83</f>
        <v>0</v>
      </c>
      <c r="N83" s="13">
        <f>M83*$G$83</f>
        <v>0</v>
      </c>
      <c r="P83" s="13">
        <f>O83*$G$83</f>
        <v>0</v>
      </c>
      <c r="R83" s="13">
        <f>Q83*$G$83</f>
        <v>0</v>
      </c>
      <c r="T83" s="13">
        <f>S83*$G$83</f>
        <v>0</v>
      </c>
      <c r="V83" s="13">
        <f>U83*$G$83</f>
        <v>0</v>
      </c>
      <c r="X83" s="13">
        <f>W83*$G$83</f>
        <v>0</v>
      </c>
      <c r="Z83" s="13">
        <f>Y83*$G$83</f>
        <v>0</v>
      </c>
      <c r="AB83" s="13">
        <f>AA83*$G$83</f>
        <v>0</v>
      </c>
      <c r="AD83" s="13">
        <f>AC83*$G$83</f>
        <v>0</v>
      </c>
      <c r="AF83" s="13">
        <f>AE83*$G$83</f>
        <v>0</v>
      </c>
      <c r="AH83" s="13">
        <f>AG83*$G$83</f>
        <v>0</v>
      </c>
      <c r="AJ83" s="12">
        <f t="shared" si="4"/>
        <v>0</v>
      </c>
      <c r="AK83" s="13">
        <f t="shared" si="4"/>
        <v>0</v>
      </c>
      <c r="AL83" s="21">
        <f t="shared" si="3"/>
        <v>0</v>
      </c>
    </row>
    <row r="84" spans="1:38">
      <c r="A84" s="3">
        <v>39417</v>
      </c>
      <c r="B84" s="4" t="s">
        <v>6</v>
      </c>
      <c r="C84" s="52" t="s">
        <v>81</v>
      </c>
      <c r="D84" s="4" t="s">
        <v>82</v>
      </c>
      <c r="E84" s="25">
        <v>300</v>
      </c>
      <c r="F84" s="55"/>
      <c r="G84" s="26" t="s">
        <v>9</v>
      </c>
      <c r="H84" s="31"/>
      <c r="I84" s="31"/>
      <c r="J84" s="31"/>
      <c r="L84" s="13">
        <f>K84*$G$84</f>
        <v>0</v>
      </c>
      <c r="N84" s="13">
        <f>M84*$G$84</f>
        <v>0</v>
      </c>
      <c r="P84" s="13">
        <f>O84*$G$84</f>
        <v>0</v>
      </c>
      <c r="R84" s="13">
        <f>Q84*$G$84</f>
        <v>0</v>
      </c>
      <c r="T84" s="13">
        <f>S84*$G$84</f>
        <v>0</v>
      </c>
      <c r="V84" s="13">
        <f>U84*$G$84</f>
        <v>0</v>
      </c>
      <c r="X84" s="13">
        <f>W84*$G$84</f>
        <v>0</v>
      </c>
      <c r="Z84" s="13">
        <f>Y84*$G$84</f>
        <v>0</v>
      </c>
      <c r="AB84" s="13">
        <f>AA84*$G$84</f>
        <v>0</v>
      </c>
      <c r="AD84" s="13">
        <f>AC84*$G$84</f>
        <v>0</v>
      </c>
      <c r="AF84" s="13">
        <f>AE84*$G$84</f>
        <v>0</v>
      </c>
      <c r="AH84" s="13">
        <f>AG84*$G$84</f>
        <v>0</v>
      </c>
      <c r="AJ84" s="12">
        <f t="shared" si="4"/>
        <v>0</v>
      </c>
      <c r="AK84" s="13">
        <f t="shared" si="4"/>
        <v>0</v>
      </c>
      <c r="AL84" s="21">
        <f t="shared" si="3"/>
        <v>0</v>
      </c>
    </row>
    <row r="85" spans="1:38">
      <c r="A85" s="3">
        <v>39417</v>
      </c>
      <c r="B85" s="4" t="s">
        <v>6</v>
      </c>
      <c r="C85" s="52" t="s">
        <v>63</v>
      </c>
      <c r="D85" s="4" t="s">
        <v>64</v>
      </c>
      <c r="E85" s="25">
        <v>761</v>
      </c>
      <c r="F85" s="55"/>
      <c r="G85" s="26" t="s">
        <v>65</v>
      </c>
      <c r="H85" s="31"/>
      <c r="I85" s="31"/>
      <c r="J85" s="31"/>
      <c r="L85" s="13">
        <f>K85*$G$85</f>
        <v>0</v>
      </c>
      <c r="N85" s="13">
        <f>M85*$G$85</f>
        <v>0</v>
      </c>
      <c r="P85" s="13">
        <f>O85*$G$85</f>
        <v>0</v>
      </c>
      <c r="R85" s="13">
        <f>Q85*$G$85</f>
        <v>0</v>
      </c>
      <c r="T85" s="13">
        <f>S85*$G$85</f>
        <v>0</v>
      </c>
      <c r="V85" s="13">
        <f>U85*$G$85</f>
        <v>0</v>
      </c>
      <c r="X85" s="13">
        <f>W85*$G$85</f>
        <v>0</v>
      </c>
      <c r="Z85" s="13">
        <f>Y85*$G$85</f>
        <v>0</v>
      </c>
      <c r="AB85" s="13">
        <f>AA85*$G$85</f>
        <v>0</v>
      </c>
      <c r="AD85" s="13">
        <f>AC85*$G$85</f>
        <v>0</v>
      </c>
      <c r="AF85" s="13">
        <f>AE85*$G$85</f>
        <v>0</v>
      </c>
      <c r="AH85" s="13">
        <f>AG85*$G$85</f>
        <v>0</v>
      </c>
      <c r="AJ85" s="12">
        <f t="shared" si="4"/>
        <v>0</v>
      </c>
      <c r="AK85" s="13">
        <f t="shared" si="4"/>
        <v>0</v>
      </c>
      <c r="AL85" s="21">
        <f t="shared" si="3"/>
        <v>0</v>
      </c>
    </row>
    <row r="86" spans="1:38">
      <c r="A86" s="3">
        <v>39417</v>
      </c>
      <c r="B86" s="4" t="s">
        <v>6</v>
      </c>
      <c r="C86" s="8" t="s">
        <v>83</v>
      </c>
      <c r="D86" s="4" t="s">
        <v>84</v>
      </c>
      <c r="E86" s="25">
        <v>730</v>
      </c>
      <c r="F86" s="55"/>
      <c r="G86" s="26" t="s">
        <v>85</v>
      </c>
      <c r="H86" s="31">
        <v>15.5</v>
      </c>
      <c r="I86" s="31">
        <f>H86*1.55</f>
        <v>24.025000000000002</v>
      </c>
      <c r="J86" s="31">
        <f>H86*2</f>
        <v>31</v>
      </c>
      <c r="K86" s="12">
        <v>4</v>
      </c>
      <c r="L86" s="13">
        <f>K86*$G$86</f>
        <v>240.04</v>
      </c>
      <c r="N86" s="13">
        <f>M86*$G$86</f>
        <v>0</v>
      </c>
      <c r="O86" s="12">
        <v>1</v>
      </c>
      <c r="P86" s="13">
        <f>O86*$G$86</f>
        <v>60.01</v>
      </c>
      <c r="Q86" s="12">
        <v>7</v>
      </c>
      <c r="R86" s="13">
        <f>Q86*$G$86</f>
        <v>420.07</v>
      </c>
      <c r="S86" s="12">
        <v>11</v>
      </c>
      <c r="T86" s="13">
        <f>S86*$G$86</f>
        <v>660.11</v>
      </c>
      <c r="V86" s="13">
        <f>U86*$G$86</f>
        <v>0</v>
      </c>
      <c r="W86" s="12">
        <v>5</v>
      </c>
      <c r="X86" s="13">
        <f>W86*$G$86</f>
        <v>300.05</v>
      </c>
      <c r="Z86" s="13">
        <f>Y86*$G$86</f>
        <v>0</v>
      </c>
      <c r="AA86" s="12">
        <v>3</v>
      </c>
      <c r="AB86" s="13">
        <f>AA86*$G$86</f>
        <v>180.03</v>
      </c>
      <c r="AC86" s="12">
        <v>12</v>
      </c>
      <c r="AD86" s="13">
        <f>AC86*$G$86</f>
        <v>720.12</v>
      </c>
      <c r="AE86" s="12">
        <v>3</v>
      </c>
      <c r="AF86" s="13">
        <f>AE86*$G$86</f>
        <v>180.03</v>
      </c>
      <c r="AG86" s="12">
        <v>2</v>
      </c>
      <c r="AH86" s="13">
        <f>AG86*$G$86</f>
        <v>120.02</v>
      </c>
      <c r="AJ86" s="12">
        <f t="shared" si="4"/>
        <v>48</v>
      </c>
      <c r="AK86" s="13">
        <f t="shared" si="4"/>
        <v>2880.48</v>
      </c>
      <c r="AL86" s="21">
        <f t="shared" si="3"/>
        <v>0.45337552422843508</v>
      </c>
    </row>
    <row r="87" spans="1:38">
      <c r="A87" s="3">
        <v>39417</v>
      </c>
      <c r="B87" s="4" t="s">
        <v>6</v>
      </c>
      <c r="C87" s="8" t="s">
        <v>257</v>
      </c>
      <c r="D87" s="4" t="s">
        <v>258</v>
      </c>
      <c r="E87" s="25">
        <v>402</v>
      </c>
      <c r="F87" s="55"/>
      <c r="G87" s="26" t="s">
        <v>85</v>
      </c>
      <c r="H87" s="31"/>
      <c r="I87" s="31"/>
      <c r="J87" s="31"/>
      <c r="K87" s="12">
        <v>1</v>
      </c>
      <c r="L87" s="13">
        <f>K87*$G$87</f>
        <v>60.01</v>
      </c>
      <c r="M87" s="12">
        <v>1</v>
      </c>
      <c r="N87" s="13">
        <f>M87*$G$87</f>
        <v>60.01</v>
      </c>
      <c r="O87" s="12">
        <v>1</v>
      </c>
      <c r="P87" s="13">
        <f>O87*$G$87</f>
        <v>60.01</v>
      </c>
      <c r="R87" s="13">
        <f>Q87*$G$87</f>
        <v>0</v>
      </c>
      <c r="T87" s="13">
        <f>S87*$G$87</f>
        <v>0</v>
      </c>
      <c r="V87" s="13">
        <f>U87*$G$87</f>
        <v>0</v>
      </c>
      <c r="W87" s="12">
        <v>3</v>
      </c>
      <c r="X87" s="13">
        <f>W87*$G$87</f>
        <v>180.03</v>
      </c>
      <c r="Y87" s="12">
        <v>2</v>
      </c>
      <c r="Z87" s="13">
        <f>Y87*$G$87</f>
        <v>120.02</v>
      </c>
      <c r="AB87" s="13">
        <f>AA87*$G$87</f>
        <v>0</v>
      </c>
      <c r="AC87" s="12">
        <v>1</v>
      </c>
      <c r="AD87" s="13">
        <f>AC87*$G$87</f>
        <v>60.01</v>
      </c>
      <c r="AE87" s="12">
        <v>1</v>
      </c>
      <c r="AF87" s="13">
        <f>AE87*$G$87</f>
        <v>60.01</v>
      </c>
      <c r="AH87" s="13">
        <f>AG87*$G$87</f>
        <v>0</v>
      </c>
      <c r="AJ87" s="12">
        <f t="shared" si="4"/>
        <v>10</v>
      </c>
      <c r="AK87" s="13">
        <f t="shared" si="4"/>
        <v>600.1</v>
      </c>
      <c r="AL87" s="21">
        <f t="shared" si="3"/>
        <v>9.4453234214257331E-2</v>
      </c>
    </row>
    <row r="88" spans="1:38">
      <c r="A88" s="3">
        <v>39630</v>
      </c>
      <c r="B88" s="4" t="s">
        <v>6</v>
      </c>
      <c r="C88" s="52" t="s">
        <v>148</v>
      </c>
      <c r="D88" s="4" t="s">
        <v>149</v>
      </c>
      <c r="E88" s="25">
        <v>510</v>
      </c>
      <c r="F88" s="55"/>
      <c r="G88" s="26" t="s">
        <v>150</v>
      </c>
      <c r="H88" s="31"/>
      <c r="I88" s="31"/>
      <c r="J88" s="31"/>
      <c r="L88" s="13">
        <f>K88*$G$88</f>
        <v>0</v>
      </c>
      <c r="N88" s="13">
        <f>M88*$G$88</f>
        <v>0</v>
      </c>
      <c r="P88" s="13">
        <f>O88*$G$88</f>
        <v>0</v>
      </c>
      <c r="R88" s="13">
        <f>Q88*$G$88</f>
        <v>0</v>
      </c>
      <c r="T88" s="13">
        <f>S88*$G$88</f>
        <v>0</v>
      </c>
      <c r="V88" s="13">
        <f>U88*$G$88</f>
        <v>0</v>
      </c>
      <c r="X88" s="13">
        <f>W88*$G$88</f>
        <v>0</v>
      </c>
      <c r="Z88" s="13">
        <f>Y88*$G$88</f>
        <v>0</v>
      </c>
      <c r="AB88" s="13">
        <f>AA88*$G$88</f>
        <v>0</v>
      </c>
      <c r="AD88" s="13">
        <f>AC88*$G$88</f>
        <v>0</v>
      </c>
      <c r="AF88" s="13">
        <f>AE88*$G$88</f>
        <v>0</v>
      </c>
      <c r="AH88" s="13">
        <f>AG88*$G$88</f>
        <v>0</v>
      </c>
      <c r="AJ88" s="12">
        <f t="shared" si="4"/>
        <v>0</v>
      </c>
      <c r="AK88" s="13">
        <f t="shared" si="4"/>
        <v>0</v>
      </c>
      <c r="AL88" s="21">
        <f t="shared" si="3"/>
        <v>0</v>
      </c>
    </row>
    <row r="89" spans="1:38">
      <c r="A89" s="3">
        <v>39630</v>
      </c>
      <c r="B89" s="4" t="s">
        <v>6</v>
      </c>
      <c r="C89" s="8" t="s">
        <v>209</v>
      </c>
      <c r="D89" s="4" t="s">
        <v>210</v>
      </c>
      <c r="E89" s="25">
        <v>510</v>
      </c>
      <c r="F89" s="55"/>
      <c r="G89" s="26" t="s">
        <v>211</v>
      </c>
      <c r="H89" s="31">
        <v>17.5</v>
      </c>
      <c r="I89" s="31">
        <f>H89*1.55</f>
        <v>27.125</v>
      </c>
      <c r="J89" s="31">
        <f t="shared" ref="J89:J97" si="5">H89*2</f>
        <v>35</v>
      </c>
      <c r="K89" s="12">
        <v>2</v>
      </c>
      <c r="L89" s="13">
        <f>K89*$G$89</f>
        <v>57.34</v>
      </c>
      <c r="N89" s="13">
        <f>M89*$G$89</f>
        <v>0</v>
      </c>
      <c r="O89" s="12">
        <v>1</v>
      </c>
      <c r="P89" s="13">
        <f>O89*$G$89</f>
        <v>28.67</v>
      </c>
      <c r="Q89" s="12">
        <v>6</v>
      </c>
      <c r="R89" s="13">
        <f>Q89*$G$89</f>
        <v>172.02</v>
      </c>
      <c r="S89" s="12">
        <v>8</v>
      </c>
      <c r="T89" s="13">
        <f>S89*$G$89</f>
        <v>229.36</v>
      </c>
      <c r="U89" s="12">
        <v>14</v>
      </c>
      <c r="V89" s="13">
        <f>U89*$G$89</f>
        <v>401.38</v>
      </c>
      <c r="W89" s="12">
        <v>5</v>
      </c>
      <c r="X89" s="13">
        <f>W89*$G$89</f>
        <v>143.35000000000002</v>
      </c>
      <c r="Y89" s="12">
        <v>9</v>
      </c>
      <c r="Z89" s="13">
        <f>Y89*$G$89</f>
        <v>258.03000000000003</v>
      </c>
      <c r="AA89" s="12">
        <v>24</v>
      </c>
      <c r="AB89" s="13">
        <f>AA89*$G$89</f>
        <v>688.08</v>
      </c>
      <c r="AC89" s="12">
        <v>23</v>
      </c>
      <c r="AD89" s="13">
        <f>AC89*$G$89</f>
        <v>659.41000000000008</v>
      </c>
      <c r="AE89" s="12">
        <v>37</v>
      </c>
      <c r="AF89" s="13">
        <f>AE89*$G$89</f>
        <v>1060.79</v>
      </c>
      <c r="AG89" s="12">
        <v>32</v>
      </c>
      <c r="AH89" s="13">
        <f>AG89*$G$89</f>
        <v>917.44</v>
      </c>
      <c r="AJ89" s="12">
        <f t="shared" si="4"/>
        <v>161</v>
      </c>
      <c r="AK89" s="13">
        <f t="shared" si="4"/>
        <v>4615.8700000000008</v>
      </c>
      <c r="AL89" s="21">
        <f t="shared" si="3"/>
        <v>0.7265186639102883</v>
      </c>
    </row>
    <row r="90" spans="1:38">
      <c r="A90" s="3">
        <v>39630</v>
      </c>
      <c r="B90" s="4" t="s">
        <v>6</v>
      </c>
      <c r="C90" s="52" t="s">
        <v>214</v>
      </c>
      <c r="D90" s="4" t="s">
        <v>215</v>
      </c>
      <c r="E90" s="25">
        <v>510</v>
      </c>
      <c r="F90" s="55"/>
      <c r="G90" s="26" t="s">
        <v>197</v>
      </c>
      <c r="H90" s="31"/>
      <c r="I90" s="31"/>
      <c r="J90" s="31">
        <f t="shared" si="5"/>
        <v>0</v>
      </c>
      <c r="L90" s="13">
        <f>K90*$G$90</f>
        <v>0</v>
      </c>
      <c r="N90" s="13">
        <f>M90*$G$90</f>
        <v>0</v>
      </c>
      <c r="P90" s="13">
        <f>O90*$G$90</f>
        <v>0</v>
      </c>
      <c r="R90" s="13">
        <f>Q90*$G$90</f>
        <v>0</v>
      </c>
      <c r="T90" s="13">
        <f>S90*$G$90</f>
        <v>0</v>
      </c>
      <c r="V90" s="13">
        <f>U90*$G$90</f>
        <v>0</v>
      </c>
      <c r="X90" s="13">
        <f>W90*$G$90</f>
        <v>0</v>
      </c>
      <c r="Z90" s="13">
        <f>Y90*$G$90</f>
        <v>0</v>
      </c>
      <c r="AB90" s="13">
        <f>AA90*$G$90</f>
        <v>0</v>
      </c>
      <c r="AD90" s="13">
        <f>AC90*$G$90</f>
        <v>0</v>
      </c>
      <c r="AF90" s="13">
        <f>AE90*$G$90</f>
        <v>0</v>
      </c>
      <c r="AH90" s="13">
        <f>AG90*$G$90</f>
        <v>0</v>
      </c>
      <c r="AJ90" s="12">
        <f t="shared" si="4"/>
        <v>0</v>
      </c>
      <c r="AK90" s="13">
        <f t="shared" si="4"/>
        <v>0</v>
      </c>
      <c r="AL90" s="21">
        <f t="shared" si="3"/>
        <v>0</v>
      </c>
    </row>
    <row r="91" spans="1:38">
      <c r="A91" s="3">
        <v>39630</v>
      </c>
      <c r="B91" s="4" t="s">
        <v>6</v>
      </c>
      <c r="C91" s="52" t="s">
        <v>151</v>
      </c>
      <c r="D91" s="4" t="s">
        <v>152</v>
      </c>
      <c r="E91" s="25">
        <v>510</v>
      </c>
      <c r="F91" s="55"/>
      <c r="G91" s="26" t="s">
        <v>15</v>
      </c>
      <c r="H91" s="31"/>
      <c r="I91" s="31"/>
      <c r="J91" s="31">
        <f t="shared" si="5"/>
        <v>0</v>
      </c>
      <c r="L91" s="13">
        <f>K91*$G$91</f>
        <v>0</v>
      </c>
      <c r="N91" s="13">
        <f>M91*$G$91</f>
        <v>0</v>
      </c>
      <c r="P91" s="13">
        <f>O91*$G$91</f>
        <v>0</v>
      </c>
      <c r="R91" s="13">
        <f>Q91*$G$91</f>
        <v>0</v>
      </c>
      <c r="T91" s="13">
        <f>S91*$G$91</f>
        <v>0</v>
      </c>
      <c r="V91" s="13">
        <f>U91*$G$91</f>
        <v>0</v>
      </c>
      <c r="X91" s="13">
        <f>W91*$G$91</f>
        <v>0</v>
      </c>
      <c r="Z91" s="13">
        <f>Y91*$G$91</f>
        <v>0</v>
      </c>
      <c r="AB91" s="13">
        <f>AA91*$G$91</f>
        <v>0</v>
      </c>
      <c r="AD91" s="13">
        <f>AC91*$G$91</f>
        <v>0</v>
      </c>
      <c r="AF91" s="13">
        <f>AE91*$G$91</f>
        <v>0</v>
      </c>
      <c r="AH91" s="13">
        <f>AG91*$G$91</f>
        <v>0</v>
      </c>
      <c r="AJ91" s="12">
        <f t="shared" si="4"/>
        <v>0</v>
      </c>
      <c r="AK91" s="13">
        <f t="shared" si="4"/>
        <v>0</v>
      </c>
      <c r="AL91" s="21">
        <f t="shared" si="3"/>
        <v>0</v>
      </c>
    </row>
    <row r="92" spans="1:38">
      <c r="A92" s="3">
        <v>39630</v>
      </c>
      <c r="B92" s="4" t="s">
        <v>6</v>
      </c>
      <c r="C92" s="8" t="s">
        <v>212</v>
      </c>
      <c r="D92" s="4" t="s">
        <v>213</v>
      </c>
      <c r="E92" s="25">
        <v>510</v>
      </c>
      <c r="F92" s="55"/>
      <c r="G92" s="26" t="s">
        <v>15</v>
      </c>
      <c r="H92" s="31">
        <v>21</v>
      </c>
      <c r="I92" s="31">
        <f>H92*1.55</f>
        <v>32.550000000000004</v>
      </c>
      <c r="J92" s="31">
        <f t="shared" si="5"/>
        <v>42</v>
      </c>
      <c r="L92" s="13">
        <f>K92*$G$92</f>
        <v>0</v>
      </c>
      <c r="N92" s="13">
        <f>M92*$G$92</f>
        <v>0</v>
      </c>
      <c r="P92" s="13">
        <f>O92*$G$92</f>
        <v>0</v>
      </c>
      <c r="Q92" s="12">
        <v>1</v>
      </c>
      <c r="R92" s="13">
        <f>Q92*$G$92</f>
        <v>112.56</v>
      </c>
      <c r="S92" s="12">
        <v>6</v>
      </c>
      <c r="T92" s="13">
        <f>S92*$G$92</f>
        <v>675.36</v>
      </c>
      <c r="U92" s="12">
        <v>1</v>
      </c>
      <c r="V92" s="13">
        <f>U92*$G$92</f>
        <v>112.56</v>
      </c>
      <c r="W92" s="12">
        <v>5</v>
      </c>
      <c r="X92" s="13">
        <f>W92*$G$92</f>
        <v>562.79999999999995</v>
      </c>
      <c r="Y92" s="12">
        <v>8</v>
      </c>
      <c r="Z92" s="13">
        <f>Y92*$G$92</f>
        <v>900.48</v>
      </c>
      <c r="AA92" s="12">
        <v>13</v>
      </c>
      <c r="AB92" s="13">
        <f>AA92*$G$92</f>
        <v>1463.28</v>
      </c>
      <c r="AC92" s="12">
        <v>9</v>
      </c>
      <c r="AD92" s="13">
        <f>AC92*$G$92</f>
        <v>1013.04</v>
      </c>
      <c r="AE92" s="12">
        <v>15</v>
      </c>
      <c r="AF92" s="13">
        <f>AE92*$G$92</f>
        <v>1688.4</v>
      </c>
      <c r="AG92" s="12">
        <v>5</v>
      </c>
      <c r="AH92" s="13">
        <f>AG92*$G$92</f>
        <v>562.79999999999995</v>
      </c>
      <c r="AJ92" s="12">
        <f t="shared" si="4"/>
        <v>63</v>
      </c>
      <c r="AK92" s="13">
        <f t="shared" si="4"/>
        <v>7091.28</v>
      </c>
      <c r="AL92" s="21">
        <f t="shared" si="3"/>
        <v>1.1161378615545388</v>
      </c>
    </row>
    <row r="93" spans="1:38">
      <c r="A93" s="3">
        <v>39630</v>
      </c>
      <c r="B93" s="4" t="s">
        <v>6</v>
      </c>
      <c r="C93" s="52" t="s">
        <v>28</v>
      </c>
      <c r="D93" s="4" t="s">
        <v>29</v>
      </c>
      <c r="E93" s="25">
        <v>510</v>
      </c>
      <c r="F93" s="55"/>
      <c r="G93" s="26" t="s">
        <v>30</v>
      </c>
      <c r="H93" s="31"/>
      <c r="I93" s="31"/>
      <c r="J93" s="31">
        <f t="shared" si="5"/>
        <v>0</v>
      </c>
      <c r="L93" s="13">
        <f>K93*$G$93</f>
        <v>0</v>
      </c>
      <c r="N93" s="13">
        <f>M93*$G$93</f>
        <v>0</v>
      </c>
      <c r="P93" s="13">
        <f>O93*$G$93</f>
        <v>0</v>
      </c>
      <c r="R93" s="13">
        <f>Q93*$G$93</f>
        <v>0</v>
      </c>
      <c r="T93" s="13">
        <f>S93*$G$93</f>
        <v>0</v>
      </c>
      <c r="V93" s="13">
        <f>U93*$G$93</f>
        <v>0</v>
      </c>
      <c r="X93" s="13">
        <f>W93*$G$93</f>
        <v>0</v>
      </c>
      <c r="Z93" s="13">
        <f>Y93*$G$93</f>
        <v>0</v>
      </c>
      <c r="AB93" s="13">
        <f>AA93*$G$93</f>
        <v>0</v>
      </c>
      <c r="AD93" s="13">
        <f>AC93*$G$93</f>
        <v>0</v>
      </c>
      <c r="AF93" s="13">
        <f>AE93*$G$93</f>
        <v>0</v>
      </c>
      <c r="AH93" s="13">
        <f>AG93*$G$93</f>
        <v>0</v>
      </c>
      <c r="AJ93" s="12">
        <f t="shared" si="4"/>
        <v>0</v>
      </c>
      <c r="AK93" s="13">
        <f t="shared" si="4"/>
        <v>0</v>
      </c>
      <c r="AL93" s="21">
        <f t="shared" si="3"/>
        <v>0</v>
      </c>
    </row>
    <row r="94" spans="1:38">
      <c r="A94" s="3">
        <v>39722</v>
      </c>
      <c r="B94" s="4" t="s">
        <v>6</v>
      </c>
      <c r="C94" s="52" t="s">
        <v>146</v>
      </c>
      <c r="D94" s="4" t="s">
        <v>147</v>
      </c>
      <c r="E94" s="25">
        <v>482</v>
      </c>
      <c r="F94" s="55"/>
      <c r="G94" s="26" t="s">
        <v>85</v>
      </c>
      <c r="H94" s="31"/>
      <c r="I94" s="31"/>
      <c r="J94" s="31">
        <f t="shared" si="5"/>
        <v>0</v>
      </c>
      <c r="L94" s="13">
        <f>K94*$G$94</f>
        <v>0</v>
      </c>
      <c r="N94" s="13">
        <f>M94*$G$94</f>
        <v>0</v>
      </c>
      <c r="P94" s="13">
        <f>O94*$G$94</f>
        <v>0</v>
      </c>
      <c r="R94" s="13">
        <f>Q94*$G$94</f>
        <v>0</v>
      </c>
      <c r="T94" s="13">
        <f>S94*$G$94</f>
        <v>0</v>
      </c>
      <c r="V94" s="13">
        <f>U94*$G$94</f>
        <v>0</v>
      </c>
      <c r="X94" s="13">
        <f>W94*$G$94</f>
        <v>0</v>
      </c>
      <c r="Z94" s="13">
        <f>Y94*$G$94</f>
        <v>0</v>
      </c>
      <c r="AB94" s="13">
        <f>AA94*$G$94</f>
        <v>0</v>
      </c>
      <c r="AD94" s="13">
        <f>AC94*$G$94</f>
        <v>0</v>
      </c>
      <c r="AF94" s="13">
        <f>AE94*$G$94</f>
        <v>0</v>
      </c>
      <c r="AH94" s="13">
        <f>AG94*$G$94</f>
        <v>0</v>
      </c>
      <c r="AJ94" s="12">
        <f t="shared" si="4"/>
        <v>0</v>
      </c>
      <c r="AK94" s="13">
        <f t="shared" si="4"/>
        <v>0</v>
      </c>
      <c r="AL94" s="21">
        <f t="shared" si="3"/>
        <v>0</v>
      </c>
    </row>
    <row r="95" spans="1:38">
      <c r="A95" s="3">
        <v>39722</v>
      </c>
      <c r="B95" s="4" t="s">
        <v>6</v>
      </c>
      <c r="C95" s="52" t="s">
        <v>153</v>
      </c>
      <c r="D95" s="4" t="s">
        <v>154</v>
      </c>
      <c r="E95" s="25">
        <v>482</v>
      </c>
      <c r="F95" s="55"/>
      <c r="G95" s="26" t="s">
        <v>42</v>
      </c>
      <c r="H95" s="31"/>
      <c r="I95" s="31"/>
      <c r="J95" s="31">
        <f t="shared" si="5"/>
        <v>0</v>
      </c>
      <c r="L95" s="13">
        <f>K95*$G$95</f>
        <v>0</v>
      </c>
      <c r="N95" s="13">
        <f>M95*$G$95</f>
        <v>0</v>
      </c>
      <c r="P95" s="13">
        <f>O95*$G$95</f>
        <v>0</v>
      </c>
      <c r="R95" s="13">
        <f>Q95*$G$95</f>
        <v>0</v>
      </c>
      <c r="T95" s="13">
        <f>S95*$G$95</f>
        <v>0</v>
      </c>
      <c r="V95" s="13">
        <f>U95*$G$95</f>
        <v>0</v>
      </c>
      <c r="X95" s="13">
        <f>W95*$G$95</f>
        <v>0</v>
      </c>
      <c r="Z95" s="13">
        <f>Y95*$G$95</f>
        <v>0</v>
      </c>
      <c r="AB95" s="13">
        <f>AA95*$G$95</f>
        <v>0</v>
      </c>
      <c r="AD95" s="13">
        <f>AC95*$G$95</f>
        <v>0</v>
      </c>
      <c r="AF95" s="13">
        <f>AE95*$G$95</f>
        <v>0</v>
      </c>
      <c r="AH95" s="13">
        <f>AG95*$G$95</f>
        <v>0</v>
      </c>
      <c r="AJ95" s="12">
        <f t="shared" si="4"/>
        <v>0</v>
      </c>
      <c r="AK95" s="13">
        <f t="shared" si="4"/>
        <v>0</v>
      </c>
      <c r="AL95" s="21">
        <f t="shared" si="3"/>
        <v>0</v>
      </c>
    </row>
    <row r="96" spans="1:38">
      <c r="A96" s="3">
        <v>39722</v>
      </c>
      <c r="B96" s="4" t="s">
        <v>6</v>
      </c>
      <c r="C96" s="8" t="s">
        <v>231</v>
      </c>
      <c r="D96" s="4" t="s">
        <v>232</v>
      </c>
      <c r="E96" s="25">
        <v>300</v>
      </c>
      <c r="F96" s="55"/>
      <c r="G96" s="26" t="s">
        <v>233</v>
      </c>
      <c r="H96" s="31">
        <v>2.65</v>
      </c>
      <c r="I96" s="31">
        <f>H96*1.55</f>
        <v>4.1074999999999999</v>
      </c>
      <c r="J96" s="31">
        <f t="shared" si="5"/>
        <v>5.3</v>
      </c>
      <c r="K96" s="12">
        <v>56</v>
      </c>
      <c r="L96" s="13">
        <f>K96*$G$96</f>
        <v>380.24</v>
      </c>
      <c r="M96" s="12">
        <v>19</v>
      </c>
      <c r="N96" s="13">
        <f>M96*$G$96</f>
        <v>129.01</v>
      </c>
      <c r="O96" s="12">
        <v>78</v>
      </c>
      <c r="P96" s="13">
        <f>O96*$G$96</f>
        <v>529.62</v>
      </c>
      <c r="Q96" s="12">
        <v>14</v>
      </c>
      <c r="R96" s="13">
        <f>Q96*$G$96</f>
        <v>95.06</v>
      </c>
      <c r="S96" s="12">
        <v>132</v>
      </c>
      <c r="T96" s="13">
        <f>S96*$G$96</f>
        <v>896.28</v>
      </c>
      <c r="U96" s="12">
        <v>170</v>
      </c>
      <c r="V96" s="13">
        <f>U96*$G$96</f>
        <v>1154.3</v>
      </c>
      <c r="W96" s="12">
        <v>202</v>
      </c>
      <c r="X96" s="13">
        <f>W96*$G$96</f>
        <v>1371.58</v>
      </c>
      <c r="Y96" s="12">
        <v>141</v>
      </c>
      <c r="Z96" s="13">
        <f>Y96*$G$96</f>
        <v>957.39</v>
      </c>
      <c r="AA96" s="12">
        <v>151</v>
      </c>
      <c r="AB96" s="13">
        <f>AA96*$G$96</f>
        <v>1025.29</v>
      </c>
      <c r="AC96" s="12">
        <v>137</v>
      </c>
      <c r="AD96" s="13">
        <f>AC96*$G$96</f>
        <v>930.23</v>
      </c>
      <c r="AE96" s="12">
        <v>132</v>
      </c>
      <c r="AF96" s="13">
        <f>AE96*$G$96</f>
        <v>896.28</v>
      </c>
      <c r="AG96" s="12">
        <v>99</v>
      </c>
      <c r="AH96" s="13">
        <f>AG96*$G$96</f>
        <v>672.21</v>
      </c>
      <c r="AJ96" s="12">
        <f t="shared" si="4"/>
        <v>1331</v>
      </c>
      <c r="AK96" s="13">
        <f t="shared" si="4"/>
        <v>9037.4900000000016</v>
      </c>
      <c r="AL96" s="21">
        <f t="shared" si="3"/>
        <v>1.4224631889335253</v>
      </c>
    </row>
    <row r="97" spans="1:38">
      <c r="A97" s="3">
        <v>39814</v>
      </c>
      <c r="B97" s="4" t="s">
        <v>6</v>
      </c>
      <c r="C97" s="8" t="s">
        <v>248</v>
      </c>
      <c r="D97" s="4" t="s">
        <v>249</v>
      </c>
      <c r="E97" s="25">
        <v>302</v>
      </c>
      <c r="F97" s="55"/>
      <c r="G97" s="26" t="s">
        <v>85</v>
      </c>
      <c r="H97" s="31">
        <v>9.5</v>
      </c>
      <c r="I97" s="31">
        <f>H97*1.55</f>
        <v>14.725</v>
      </c>
      <c r="J97" s="31">
        <f t="shared" si="5"/>
        <v>19</v>
      </c>
      <c r="L97" s="13">
        <f>K97*$G$97</f>
        <v>0</v>
      </c>
      <c r="N97" s="13">
        <f>M97*$G$97</f>
        <v>0</v>
      </c>
      <c r="P97" s="13">
        <f>O97*$G$97</f>
        <v>0</v>
      </c>
      <c r="R97" s="13">
        <f>Q97*$G$97</f>
        <v>0</v>
      </c>
      <c r="T97" s="13">
        <f>S97*$G$97</f>
        <v>0</v>
      </c>
      <c r="V97" s="13">
        <f>U97*$G$97</f>
        <v>0</v>
      </c>
      <c r="W97" s="12">
        <v>1</v>
      </c>
      <c r="X97" s="13">
        <f>W97*$G$97</f>
        <v>60.01</v>
      </c>
      <c r="Z97" s="13">
        <f>Y97*$G$97</f>
        <v>0</v>
      </c>
      <c r="AB97" s="13">
        <f>AA97*$G$97</f>
        <v>0</v>
      </c>
      <c r="AD97" s="13">
        <f>AC97*$G$97</f>
        <v>0</v>
      </c>
      <c r="AF97" s="13">
        <f>AE97*$G$97</f>
        <v>0</v>
      </c>
      <c r="AH97" s="13">
        <f>AG97*$G$97</f>
        <v>0</v>
      </c>
      <c r="AJ97" s="12">
        <f t="shared" si="4"/>
        <v>1</v>
      </c>
      <c r="AK97" s="13">
        <f t="shared" si="4"/>
        <v>60.01</v>
      </c>
      <c r="AL97" s="21">
        <f t="shared" si="3"/>
        <v>9.4453234214257314E-3</v>
      </c>
    </row>
    <row r="98" spans="1:38">
      <c r="A98" s="3">
        <v>40057</v>
      </c>
      <c r="B98" s="4" t="s">
        <v>6</v>
      </c>
      <c r="C98" s="52" t="s">
        <v>155</v>
      </c>
      <c r="D98" s="4" t="s">
        <v>156</v>
      </c>
      <c r="E98" s="25">
        <v>730</v>
      </c>
      <c r="F98" s="55"/>
      <c r="G98" s="26" t="s">
        <v>27</v>
      </c>
      <c r="H98" s="31"/>
      <c r="I98" s="31"/>
      <c r="J98" s="31"/>
      <c r="L98" s="13">
        <f>K98*$G$98</f>
        <v>0</v>
      </c>
      <c r="N98" s="13">
        <f>M98*$G$98</f>
        <v>0</v>
      </c>
      <c r="P98" s="13">
        <f>O98*$G$98</f>
        <v>0</v>
      </c>
      <c r="R98" s="13">
        <f>Q98*$G$98</f>
        <v>0</v>
      </c>
      <c r="T98" s="13">
        <f>S98*$G$98</f>
        <v>0</v>
      </c>
      <c r="V98" s="13">
        <f>U98*$G$98</f>
        <v>0</v>
      </c>
      <c r="X98" s="13">
        <f>W98*$G$98</f>
        <v>0</v>
      </c>
      <c r="Z98" s="13">
        <f>Y98*$G$98</f>
        <v>0</v>
      </c>
      <c r="AB98" s="13">
        <f>AA98*$G$98</f>
        <v>0</v>
      </c>
      <c r="AD98" s="13">
        <f>AC98*$G$98</f>
        <v>0</v>
      </c>
      <c r="AF98" s="13">
        <f>AE98*$G$98</f>
        <v>0</v>
      </c>
      <c r="AH98" s="13">
        <f>AG98*$G$98</f>
        <v>0</v>
      </c>
      <c r="AJ98" s="12">
        <f t="shared" si="4"/>
        <v>0</v>
      </c>
      <c r="AK98" s="13">
        <f t="shared" si="4"/>
        <v>0</v>
      </c>
      <c r="AL98" s="21">
        <f t="shared" si="3"/>
        <v>0</v>
      </c>
    </row>
    <row r="99" spans="1:38">
      <c r="A99" s="3">
        <v>40057</v>
      </c>
      <c r="B99" s="4" t="s">
        <v>6</v>
      </c>
      <c r="C99" s="52" t="s">
        <v>111</v>
      </c>
      <c r="D99" s="4" t="s">
        <v>112</v>
      </c>
      <c r="E99" s="25">
        <v>771</v>
      </c>
      <c r="F99" s="55"/>
      <c r="G99" s="26" t="s">
        <v>30</v>
      </c>
      <c r="H99" s="31"/>
      <c r="I99" s="31"/>
      <c r="J99" s="31"/>
      <c r="L99" s="13">
        <f>K99*$G$99</f>
        <v>0</v>
      </c>
      <c r="N99" s="13">
        <f>M99*$G$99</f>
        <v>0</v>
      </c>
      <c r="P99" s="13">
        <f>O99*$G$99</f>
        <v>0</v>
      </c>
      <c r="R99" s="13">
        <f>Q99*$G$99</f>
        <v>0</v>
      </c>
      <c r="T99" s="13">
        <f>S99*$G$99</f>
        <v>0</v>
      </c>
      <c r="V99" s="13">
        <f>U99*$G$99</f>
        <v>0</v>
      </c>
      <c r="X99" s="13">
        <f>W99*$G$99</f>
        <v>0</v>
      </c>
      <c r="Z99" s="13">
        <f>Y99*$G$99</f>
        <v>0</v>
      </c>
      <c r="AB99" s="13">
        <f>AA99*$G$99</f>
        <v>0</v>
      </c>
      <c r="AD99" s="13">
        <f>AC99*$G$99</f>
        <v>0</v>
      </c>
      <c r="AF99" s="13">
        <f>AE99*$G$99</f>
        <v>0</v>
      </c>
      <c r="AH99" s="13">
        <f>AG99*$G$99</f>
        <v>0</v>
      </c>
      <c r="AJ99" s="12">
        <f t="shared" si="4"/>
        <v>0</v>
      </c>
      <c r="AK99" s="13">
        <f t="shared" si="4"/>
        <v>0</v>
      </c>
      <c r="AL99" s="21">
        <f t="shared" si="3"/>
        <v>0</v>
      </c>
    </row>
    <row r="100" spans="1:38">
      <c r="A100" s="3">
        <v>40057</v>
      </c>
      <c r="B100" s="4" t="s">
        <v>6</v>
      </c>
      <c r="C100" s="8" t="s">
        <v>86</v>
      </c>
      <c r="D100" s="4" t="s">
        <v>87</v>
      </c>
      <c r="E100" s="25">
        <v>730</v>
      </c>
      <c r="F100" s="55"/>
      <c r="G100" s="26" t="s">
        <v>88</v>
      </c>
      <c r="H100" s="31"/>
      <c r="I100" s="31"/>
      <c r="J100" s="31"/>
      <c r="K100" s="12">
        <v>4</v>
      </c>
      <c r="L100" s="13">
        <f>K100*$G$100</f>
        <v>362.32</v>
      </c>
      <c r="M100" s="12">
        <v>5</v>
      </c>
      <c r="N100" s="13">
        <f>M100*$G$100</f>
        <v>452.9</v>
      </c>
      <c r="O100" s="12">
        <v>9</v>
      </c>
      <c r="P100" s="13">
        <f>O100*$G$100</f>
        <v>815.22</v>
      </c>
      <c r="Q100" s="12">
        <v>5</v>
      </c>
      <c r="R100" s="13">
        <f>Q100*$G$100</f>
        <v>452.9</v>
      </c>
      <c r="S100" s="12">
        <v>7</v>
      </c>
      <c r="T100" s="13">
        <f>S100*$G$100</f>
        <v>634.05999999999995</v>
      </c>
      <c r="U100" s="12">
        <v>1</v>
      </c>
      <c r="V100" s="13">
        <f>U100*$G$100</f>
        <v>90.58</v>
      </c>
      <c r="W100" s="12">
        <v>1</v>
      </c>
      <c r="X100" s="13">
        <f>W100*$G$100</f>
        <v>90.58</v>
      </c>
      <c r="Z100" s="13">
        <f>Y100*$G$100</f>
        <v>0</v>
      </c>
      <c r="AA100" s="12">
        <v>1</v>
      </c>
      <c r="AB100" s="13">
        <f>AA100*$G$100</f>
        <v>90.58</v>
      </c>
      <c r="AC100" s="12">
        <v>2</v>
      </c>
      <c r="AD100" s="13">
        <f>AC100*$G$100</f>
        <v>181.16</v>
      </c>
      <c r="AE100" s="12">
        <v>2</v>
      </c>
      <c r="AF100" s="13">
        <f>AE100*$G$100</f>
        <v>181.16</v>
      </c>
      <c r="AH100" s="13">
        <f>AG100*$G$100</f>
        <v>0</v>
      </c>
      <c r="AJ100" s="12">
        <f t="shared" si="4"/>
        <v>37</v>
      </c>
      <c r="AK100" s="13">
        <f t="shared" si="4"/>
        <v>3351.4599999999996</v>
      </c>
      <c r="AL100" s="21">
        <f t="shared" si="3"/>
        <v>0.52750580959792492</v>
      </c>
    </row>
    <row r="101" spans="1:38">
      <c r="A101" s="3">
        <v>40057</v>
      </c>
      <c r="B101" s="4" t="s">
        <v>6</v>
      </c>
      <c r="C101" s="52" t="s">
        <v>92</v>
      </c>
      <c r="D101" s="4" t="s">
        <v>93</v>
      </c>
      <c r="E101" s="25">
        <v>730</v>
      </c>
      <c r="F101" s="55"/>
      <c r="G101" s="26" t="s">
        <v>85</v>
      </c>
      <c r="H101" s="31"/>
      <c r="I101" s="31"/>
      <c r="J101" s="31"/>
      <c r="L101" s="13">
        <f>K101*$G$101</f>
        <v>0</v>
      </c>
      <c r="N101" s="13">
        <f>M101*$G$101</f>
        <v>0</v>
      </c>
      <c r="P101" s="13">
        <f>O101*$G$101</f>
        <v>0</v>
      </c>
      <c r="R101" s="13">
        <f>Q101*$G$101</f>
        <v>0</v>
      </c>
      <c r="T101" s="13">
        <f>S101*$G$101</f>
        <v>0</v>
      </c>
      <c r="V101" s="13">
        <f>U101*$G$101</f>
        <v>0</v>
      </c>
      <c r="X101" s="13">
        <f>W101*$G$101</f>
        <v>0</v>
      </c>
      <c r="Z101" s="13">
        <f>Y101*$G$101</f>
        <v>0</v>
      </c>
      <c r="AB101" s="13">
        <f>AA101*$G$101</f>
        <v>0</v>
      </c>
      <c r="AD101" s="13">
        <f>AC101*$G$101</f>
        <v>0</v>
      </c>
      <c r="AF101" s="13">
        <f>AE101*$G$101</f>
        <v>0</v>
      </c>
      <c r="AH101" s="13">
        <f>AG101*$G$101</f>
        <v>0</v>
      </c>
      <c r="AJ101" s="12">
        <f t="shared" si="4"/>
        <v>0</v>
      </c>
      <c r="AK101" s="13">
        <f t="shared" si="4"/>
        <v>0</v>
      </c>
      <c r="AL101" s="21">
        <f t="shared" si="3"/>
        <v>0</v>
      </c>
    </row>
    <row r="102" spans="1:38">
      <c r="A102" s="3">
        <v>40057</v>
      </c>
      <c r="B102" s="4" t="s">
        <v>6</v>
      </c>
      <c r="C102" s="8" t="s">
        <v>31</v>
      </c>
      <c r="D102" s="4" t="s">
        <v>32</v>
      </c>
      <c r="E102" s="25">
        <v>300</v>
      </c>
      <c r="F102" s="55"/>
      <c r="G102" s="26" t="s">
        <v>33</v>
      </c>
      <c r="H102" s="31"/>
      <c r="I102" s="31"/>
      <c r="J102" s="31"/>
      <c r="K102" s="12">
        <v>1</v>
      </c>
      <c r="L102" s="13">
        <f>K102*$G$102</f>
        <v>167.57</v>
      </c>
      <c r="M102" s="12">
        <v>3</v>
      </c>
      <c r="N102" s="13">
        <f>M102*$G$102</f>
        <v>502.71</v>
      </c>
      <c r="O102" s="12">
        <v>1</v>
      </c>
      <c r="P102" s="13">
        <f>O102*$G$102</f>
        <v>167.57</v>
      </c>
      <c r="Q102" s="12">
        <v>2</v>
      </c>
      <c r="R102" s="13">
        <f>Q102*$G$102</f>
        <v>335.14</v>
      </c>
      <c r="T102" s="13">
        <f>S102*$G$102</f>
        <v>0</v>
      </c>
      <c r="V102" s="13">
        <f>U102*$G$102</f>
        <v>0</v>
      </c>
      <c r="W102" s="12">
        <v>2</v>
      </c>
      <c r="X102" s="13">
        <f>W102*$G$102</f>
        <v>335.14</v>
      </c>
      <c r="Z102" s="13">
        <f>Y102*$G$102</f>
        <v>0</v>
      </c>
      <c r="AA102" s="12">
        <v>2</v>
      </c>
      <c r="AB102" s="13">
        <f>AA102*$G$102</f>
        <v>335.14</v>
      </c>
      <c r="AC102" s="12">
        <v>2</v>
      </c>
      <c r="AD102" s="13">
        <f>AC102*$G$102</f>
        <v>335.14</v>
      </c>
      <c r="AE102" s="12">
        <v>2</v>
      </c>
      <c r="AF102" s="13">
        <f>AE102*$G$102</f>
        <v>335.14</v>
      </c>
      <c r="AH102" s="13">
        <f>AG102*$G$102</f>
        <v>0</v>
      </c>
      <c r="AJ102" s="12">
        <f t="shared" si="4"/>
        <v>15</v>
      </c>
      <c r="AK102" s="13">
        <f t="shared" si="4"/>
        <v>2513.5499999999993</v>
      </c>
      <c r="AL102" s="21">
        <f t="shared" si="3"/>
        <v>0.39562227438634628</v>
      </c>
    </row>
    <row r="103" spans="1:38">
      <c r="A103" s="3">
        <v>40269</v>
      </c>
      <c r="B103" s="4" t="s">
        <v>6</v>
      </c>
      <c r="C103" s="8" t="s">
        <v>259</v>
      </c>
      <c r="D103" s="4" t="s">
        <v>260</v>
      </c>
      <c r="E103" s="25">
        <v>300</v>
      </c>
      <c r="F103" s="55"/>
      <c r="G103" s="26" t="s">
        <v>124</v>
      </c>
      <c r="H103" s="31">
        <v>4.75</v>
      </c>
      <c r="I103" s="31">
        <f>H103*1.55</f>
        <v>7.3624999999999998</v>
      </c>
      <c r="J103" s="31">
        <f>H103*2</f>
        <v>9.5</v>
      </c>
      <c r="K103" s="12">
        <v>1</v>
      </c>
      <c r="L103" s="13">
        <f>K103*$G$103</f>
        <v>23.78</v>
      </c>
      <c r="N103" s="13">
        <f>M103*$G$103</f>
        <v>0</v>
      </c>
      <c r="P103" s="13">
        <f>O103*$G$103</f>
        <v>0</v>
      </c>
      <c r="Q103" s="12">
        <v>1</v>
      </c>
      <c r="R103" s="13">
        <f>Q103*$G$103</f>
        <v>23.78</v>
      </c>
      <c r="S103" s="12">
        <v>1</v>
      </c>
      <c r="T103" s="13">
        <f>S103*$G$103</f>
        <v>23.78</v>
      </c>
      <c r="V103" s="13">
        <f>U103*$G$103</f>
        <v>0</v>
      </c>
      <c r="X103" s="13">
        <f>W103*$G$103</f>
        <v>0</v>
      </c>
      <c r="Z103" s="13">
        <f>Y103*$G$103</f>
        <v>0</v>
      </c>
      <c r="AB103" s="13">
        <f>AA103*$G$103</f>
        <v>0</v>
      </c>
      <c r="AC103" s="12">
        <v>2</v>
      </c>
      <c r="AD103" s="13">
        <f>AC103*$G$103</f>
        <v>47.56</v>
      </c>
      <c r="AE103" s="12">
        <v>1</v>
      </c>
      <c r="AF103" s="13">
        <f>AE103*$G$103</f>
        <v>23.78</v>
      </c>
      <c r="AH103" s="13">
        <f>AG103*$G$103</f>
        <v>0</v>
      </c>
      <c r="AJ103" s="12">
        <f t="shared" si="4"/>
        <v>6</v>
      </c>
      <c r="AK103" s="13">
        <f t="shared" si="4"/>
        <v>142.68</v>
      </c>
      <c r="AL103" s="21">
        <f t="shared" si="3"/>
        <v>2.2457236223446485E-2</v>
      </c>
    </row>
    <row r="104" spans="1:38">
      <c r="A104" s="3">
        <v>40360</v>
      </c>
      <c r="B104" s="4" t="s">
        <v>6</v>
      </c>
      <c r="C104" s="8" t="s">
        <v>171</v>
      </c>
      <c r="D104" s="4" t="s">
        <v>172</v>
      </c>
      <c r="E104" s="25">
        <v>761</v>
      </c>
      <c r="F104" s="55"/>
      <c r="G104" s="26" t="s">
        <v>162</v>
      </c>
      <c r="H104" s="31"/>
      <c r="I104" s="31"/>
      <c r="J104" s="31"/>
      <c r="L104" s="13">
        <f>K104*$G$104</f>
        <v>0</v>
      </c>
      <c r="N104" s="13">
        <f>M104*$G$104</f>
        <v>0</v>
      </c>
      <c r="P104" s="13">
        <f>O104*$G$104</f>
        <v>0</v>
      </c>
      <c r="R104" s="13">
        <f>Q104*$G$104</f>
        <v>0</v>
      </c>
      <c r="T104" s="13">
        <f>S104*$G$104</f>
        <v>0</v>
      </c>
      <c r="V104" s="13">
        <f>U104*$G$104</f>
        <v>0</v>
      </c>
      <c r="X104" s="13">
        <f>W104*$G$104</f>
        <v>0</v>
      </c>
      <c r="Z104" s="13">
        <f>Y104*$G$104</f>
        <v>0</v>
      </c>
      <c r="AB104" s="13">
        <f>AA104*$G$104</f>
        <v>0</v>
      </c>
      <c r="AD104" s="13">
        <f>AC104*$G$104</f>
        <v>0</v>
      </c>
      <c r="AF104" s="13">
        <f>AE104*$G$104</f>
        <v>0</v>
      </c>
      <c r="AH104" s="13">
        <f>AG104*$G$104</f>
        <v>0</v>
      </c>
      <c r="AJ104" s="12">
        <f t="shared" si="4"/>
        <v>0</v>
      </c>
      <c r="AK104" s="13">
        <f t="shared" si="4"/>
        <v>0</v>
      </c>
      <c r="AL104" s="21">
        <f t="shared" si="3"/>
        <v>0</v>
      </c>
    </row>
    <row r="105" spans="1:38">
      <c r="A105" s="3">
        <v>41275</v>
      </c>
      <c r="B105" s="4" t="s">
        <v>6</v>
      </c>
      <c r="C105" s="8" t="s">
        <v>272</v>
      </c>
      <c r="D105" s="4" t="s">
        <v>273</v>
      </c>
      <c r="E105" s="25">
        <v>760</v>
      </c>
      <c r="F105" s="55"/>
      <c r="G105" s="26">
        <v>0</v>
      </c>
      <c r="H105" s="31"/>
      <c r="I105" s="31"/>
      <c r="J105" s="31"/>
      <c r="L105" s="13">
        <f>K105*$G$105</f>
        <v>0</v>
      </c>
      <c r="N105" s="13">
        <f>M105*$G$105</f>
        <v>0</v>
      </c>
      <c r="P105" s="13">
        <f>O105*$G$105</f>
        <v>0</v>
      </c>
      <c r="R105" s="13">
        <f>Q105*$G$105</f>
        <v>0</v>
      </c>
      <c r="T105" s="13">
        <f>S105*$G$105</f>
        <v>0</v>
      </c>
      <c r="V105" s="13">
        <f>U105*$G$105</f>
        <v>0</v>
      </c>
      <c r="X105" s="13">
        <f>W105*$G$105</f>
        <v>0</v>
      </c>
      <c r="Z105" s="13">
        <f>Y105*$G$105</f>
        <v>0</v>
      </c>
      <c r="AB105" s="13">
        <f>AA105*$G$105</f>
        <v>0</v>
      </c>
      <c r="AD105" s="13">
        <f>AC105*$G$105</f>
        <v>0</v>
      </c>
      <c r="AF105" s="13">
        <f>AE105*$G$105</f>
        <v>0</v>
      </c>
      <c r="AH105" s="13">
        <f>AG105*$G$105</f>
        <v>0</v>
      </c>
      <c r="AJ105" s="12">
        <f t="shared" si="4"/>
        <v>0</v>
      </c>
      <c r="AK105" s="13">
        <f t="shared" si="4"/>
        <v>0</v>
      </c>
      <c r="AL105" s="21">
        <f t="shared" si="3"/>
        <v>0</v>
      </c>
    </row>
    <row r="106" spans="1:38">
      <c r="A106" s="3">
        <v>41913</v>
      </c>
      <c r="B106" s="4" t="s">
        <v>274</v>
      </c>
      <c r="C106" s="8" t="s">
        <v>229</v>
      </c>
      <c r="D106" s="7" t="s">
        <v>339</v>
      </c>
      <c r="E106" s="25">
        <v>761</v>
      </c>
      <c r="F106" s="55"/>
      <c r="G106" s="26" t="s">
        <v>230</v>
      </c>
      <c r="H106" s="31"/>
      <c r="I106" s="31"/>
      <c r="J106" s="31"/>
      <c r="L106" s="13">
        <f>K106*$G$106</f>
        <v>0</v>
      </c>
      <c r="N106" s="13">
        <f>M106*$G$106</f>
        <v>0</v>
      </c>
      <c r="P106" s="13">
        <f>O106*$G$106</f>
        <v>0</v>
      </c>
      <c r="R106" s="13">
        <f>Q106*$G$106</f>
        <v>0</v>
      </c>
      <c r="T106" s="13">
        <f>S106*$G$106</f>
        <v>0</v>
      </c>
      <c r="V106" s="13">
        <f>U106*$G$106</f>
        <v>0</v>
      </c>
      <c r="X106" s="13">
        <f>W106*$G$106</f>
        <v>0</v>
      </c>
      <c r="Z106" s="13">
        <f>Y106*$G$106</f>
        <v>0</v>
      </c>
      <c r="AB106" s="13">
        <f>AA106*$G$106</f>
        <v>0</v>
      </c>
      <c r="AD106" s="13">
        <f>AC106*$G$106</f>
        <v>0</v>
      </c>
      <c r="AF106" s="13">
        <f>AE106*$G$106</f>
        <v>0</v>
      </c>
      <c r="AH106" s="13">
        <f>AG106*$G$106</f>
        <v>0</v>
      </c>
      <c r="AJ106" s="12">
        <f t="shared" si="4"/>
        <v>0</v>
      </c>
      <c r="AK106" s="13">
        <f t="shared" si="4"/>
        <v>0</v>
      </c>
      <c r="AL106" s="21">
        <f t="shared" si="3"/>
        <v>0</v>
      </c>
    </row>
    <row r="107" spans="1:38">
      <c r="A107" s="3">
        <v>41913</v>
      </c>
      <c r="B107" s="4" t="s">
        <v>274</v>
      </c>
      <c r="C107" s="8" t="s">
        <v>227</v>
      </c>
      <c r="D107" s="7" t="s">
        <v>340</v>
      </c>
      <c r="E107" s="25">
        <v>761</v>
      </c>
      <c r="F107" s="55"/>
      <c r="G107" s="26" t="s">
        <v>228</v>
      </c>
      <c r="H107" s="31"/>
      <c r="I107" s="31"/>
      <c r="J107" s="31"/>
      <c r="L107" s="13">
        <f>K107*$G$107</f>
        <v>0</v>
      </c>
      <c r="N107" s="13">
        <f>M107*$G$107</f>
        <v>0</v>
      </c>
      <c r="P107" s="13">
        <f>O107*$G$107</f>
        <v>0</v>
      </c>
      <c r="R107" s="13">
        <f>Q107*$G$107</f>
        <v>0</v>
      </c>
      <c r="T107" s="13">
        <f>S107*$G$107</f>
        <v>0</v>
      </c>
      <c r="V107" s="13">
        <f>U107*$G$107</f>
        <v>0</v>
      </c>
      <c r="X107" s="13">
        <f>W107*$G$107</f>
        <v>0</v>
      </c>
      <c r="Z107" s="13">
        <f>Y107*$G$107</f>
        <v>0</v>
      </c>
      <c r="AB107" s="13">
        <f>AA107*$G$107</f>
        <v>0</v>
      </c>
      <c r="AD107" s="13">
        <f>AC107*$G$107</f>
        <v>0</v>
      </c>
      <c r="AF107" s="13">
        <f>AE107*$G$107</f>
        <v>0</v>
      </c>
      <c r="AH107" s="13">
        <f>AG107*$G$107</f>
        <v>0</v>
      </c>
      <c r="AJ107" s="12">
        <f t="shared" si="4"/>
        <v>0</v>
      </c>
      <c r="AK107" s="13">
        <f t="shared" si="4"/>
        <v>0</v>
      </c>
      <c r="AL107" s="21">
        <f t="shared" si="3"/>
        <v>0</v>
      </c>
    </row>
    <row r="108" spans="1:38">
      <c r="A108" s="3">
        <v>38261</v>
      </c>
      <c r="B108" s="4" t="s">
        <v>274</v>
      </c>
      <c r="C108" s="8" t="s">
        <v>330</v>
      </c>
      <c r="D108" s="4" t="s">
        <v>331</v>
      </c>
      <c r="E108" s="25">
        <v>760</v>
      </c>
      <c r="F108" s="55"/>
      <c r="G108" s="26" t="s">
        <v>332</v>
      </c>
      <c r="H108" s="31"/>
      <c r="I108" s="31"/>
      <c r="J108" s="31"/>
      <c r="L108" s="13">
        <f>K108*$G$108</f>
        <v>0</v>
      </c>
      <c r="N108" s="13">
        <f>M108*$G$108</f>
        <v>0</v>
      </c>
      <c r="P108" s="13">
        <f>O108*$G$108</f>
        <v>0</v>
      </c>
      <c r="R108" s="13">
        <f>Q108*$G$108</f>
        <v>0</v>
      </c>
      <c r="T108" s="13">
        <f>S108*$G$108</f>
        <v>0</v>
      </c>
      <c r="V108" s="13">
        <f>U108*$G$108</f>
        <v>0</v>
      </c>
      <c r="X108" s="13">
        <f>W108*$G$108</f>
        <v>0</v>
      </c>
      <c r="Z108" s="13">
        <f>Y108*$G$108</f>
        <v>0</v>
      </c>
      <c r="AB108" s="13">
        <f>AA108*$G$108</f>
        <v>0</v>
      </c>
      <c r="AD108" s="13">
        <f>AC108*$G$108</f>
        <v>0</v>
      </c>
      <c r="AF108" s="13">
        <f>AE108*$G$108</f>
        <v>0</v>
      </c>
      <c r="AH108" s="13">
        <f>AG108*$G$108</f>
        <v>0</v>
      </c>
      <c r="AJ108" s="12">
        <f t="shared" si="4"/>
        <v>0</v>
      </c>
      <c r="AK108" s="13">
        <f t="shared" si="4"/>
        <v>0</v>
      </c>
      <c r="AL108" s="21">
        <f t="shared" si="3"/>
        <v>0</v>
      </c>
    </row>
    <row r="109" spans="1:38">
      <c r="A109" s="3">
        <v>38261</v>
      </c>
      <c r="B109" s="4" t="s">
        <v>274</v>
      </c>
      <c r="C109" s="8" t="s">
        <v>333</v>
      </c>
      <c r="D109" s="4" t="s">
        <v>334</v>
      </c>
      <c r="E109" s="25">
        <v>760</v>
      </c>
      <c r="F109" s="55"/>
      <c r="G109" s="26" t="s">
        <v>335</v>
      </c>
      <c r="H109" s="31"/>
      <c r="I109" s="31"/>
      <c r="J109" s="31"/>
      <c r="L109" s="13">
        <f>K109*$G$109</f>
        <v>0</v>
      </c>
      <c r="N109" s="13">
        <f>M109*$G$109</f>
        <v>0</v>
      </c>
      <c r="P109" s="13">
        <f>O109*$G$109</f>
        <v>0</v>
      </c>
      <c r="R109" s="13">
        <f>Q109*$G$109</f>
        <v>0</v>
      </c>
      <c r="T109" s="13">
        <f>S109*$G$109</f>
        <v>0</v>
      </c>
      <c r="V109" s="13">
        <f>U109*$G$109</f>
        <v>0</v>
      </c>
      <c r="X109" s="13">
        <f>W109*$G$109</f>
        <v>0</v>
      </c>
      <c r="Z109" s="13">
        <f>Y109*$G$109</f>
        <v>0</v>
      </c>
      <c r="AB109" s="13">
        <f>AA109*$G$109</f>
        <v>0</v>
      </c>
      <c r="AD109" s="13">
        <f>AC109*$G$109</f>
        <v>0</v>
      </c>
      <c r="AF109" s="13">
        <f>AE109*$G$109</f>
        <v>0</v>
      </c>
      <c r="AH109" s="13">
        <f>AG109*$G$109</f>
        <v>0</v>
      </c>
      <c r="AJ109" s="12">
        <f t="shared" si="4"/>
        <v>0</v>
      </c>
      <c r="AK109" s="13">
        <f t="shared" si="4"/>
        <v>0</v>
      </c>
      <c r="AL109" s="21">
        <f t="shared" si="3"/>
        <v>0</v>
      </c>
    </row>
    <row r="110" spans="1:38">
      <c r="A110" s="3">
        <v>38261</v>
      </c>
      <c r="B110" s="4" t="s">
        <v>274</v>
      </c>
      <c r="C110" s="8" t="s">
        <v>336</v>
      </c>
      <c r="D110" s="4" t="s">
        <v>337</v>
      </c>
      <c r="E110" s="25">
        <v>760</v>
      </c>
      <c r="F110" s="55"/>
      <c r="G110" s="26" t="s">
        <v>338</v>
      </c>
      <c r="H110" s="31"/>
      <c r="I110" s="31"/>
      <c r="J110" s="31"/>
      <c r="L110" s="13">
        <f>K110*$G$110</f>
        <v>0</v>
      </c>
      <c r="N110" s="13">
        <f>M110*$G$110</f>
        <v>0</v>
      </c>
      <c r="P110" s="13">
        <f>O110*$G$110</f>
        <v>0</v>
      </c>
      <c r="R110" s="13">
        <f>Q110*$G$110</f>
        <v>0</v>
      </c>
      <c r="T110" s="13">
        <f>S110*$G$110</f>
        <v>0</v>
      </c>
      <c r="V110" s="13">
        <f>U110*$G$110</f>
        <v>0</v>
      </c>
      <c r="X110" s="13">
        <f>W110*$G$110</f>
        <v>0</v>
      </c>
      <c r="Z110" s="13">
        <f>Y110*$G$110</f>
        <v>0</v>
      </c>
      <c r="AB110" s="13">
        <f>AA110*$G$110</f>
        <v>0</v>
      </c>
      <c r="AD110" s="13">
        <f>AC110*$G$110</f>
        <v>0</v>
      </c>
      <c r="AF110" s="13">
        <f>AE110*$G$110</f>
        <v>0</v>
      </c>
      <c r="AH110" s="13">
        <f>AG110*$G$110</f>
        <v>0</v>
      </c>
      <c r="AJ110" s="12">
        <f t="shared" si="4"/>
        <v>0</v>
      </c>
      <c r="AK110" s="13">
        <f t="shared" si="4"/>
        <v>0</v>
      </c>
      <c r="AL110" s="21">
        <f t="shared" si="3"/>
        <v>0</v>
      </c>
    </row>
    <row r="111" spans="1:38">
      <c r="A111" s="3">
        <v>41365</v>
      </c>
      <c r="B111" s="4" t="s">
        <v>274</v>
      </c>
      <c r="C111" s="8" t="s">
        <v>323</v>
      </c>
      <c r="D111" s="4" t="s">
        <v>324</v>
      </c>
      <c r="E111" s="25">
        <v>361</v>
      </c>
      <c r="F111" s="55"/>
      <c r="G111" s="26" t="s">
        <v>325</v>
      </c>
      <c r="H111" s="31"/>
      <c r="I111" s="31"/>
      <c r="J111" s="31"/>
      <c r="L111" s="13">
        <f>K111*$G$111</f>
        <v>0</v>
      </c>
      <c r="N111" s="13">
        <f>M111*$G$111</f>
        <v>0</v>
      </c>
      <c r="P111" s="13">
        <f>O111*$G$111</f>
        <v>0</v>
      </c>
      <c r="R111" s="13">
        <f>Q111*$G$111</f>
        <v>0</v>
      </c>
      <c r="T111" s="13">
        <f>S111*$G$111</f>
        <v>0</v>
      </c>
      <c r="V111" s="13">
        <f>U111*$G$111</f>
        <v>0</v>
      </c>
      <c r="X111" s="13">
        <f>W111*$G$111</f>
        <v>0</v>
      </c>
      <c r="Z111" s="13">
        <f>Y111*$G$111</f>
        <v>0</v>
      </c>
      <c r="AB111" s="13">
        <f>AA111*$G$111</f>
        <v>0</v>
      </c>
      <c r="AD111" s="13">
        <f>AC111*$G$111</f>
        <v>0</v>
      </c>
      <c r="AF111" s="13">
        <f>AE111*$G$111</f>
        <v>0</v>
      </c>
      <c r="AH111" s="13">
        <f>AG111*$G$111</f>
        <v>0</v>
      </c>
      <c r="AJ111" s="12">
        <f t="shared" si="4"/>
        <v>0</v>
      </c>
      <c r="AK111" s="13">
        <f t="shared" si="4"/>
        <v>0</v>
      </c>
      <c r="AL111" s="21">
        <f t="shared" si="3"/>
        <v>0</v>
      </c>
    </row>
    <row r="112" spans="1:38">
      <c r="A112" s="3">
        <v>41365</v>
      </c>
      <c r="B112" s="4" t="s">
        <v>274</v>
      </c>
      <c r="C112" s="8" t="s">
        <v>304</v>
      </c>
      <c r="D112" s="4" t="s">
        <v>305</v>
      </c>
      <c r="E112" s="25">
        <v>361</v>
      </c>
      <c r="F112" s="55"/>
      <c r="G112" s="26" t="s">
        <v>306</v>
      </c>
      <c r="H112" s="31"/>
      <c r="I112" s="31"/>
      <c r="J112" s="31"/>
      <c r="L112" s="13">
        <f>K112*$G$112</f>
        <v>0</v>
      </c>
      <c r="N112" s="13">
        <f>M112*$G$112</f>
        <v>0</v>
      </c>
      <c r="P112" s="13">
        <f>O112*$G$112</f>
        <v>0</v>
      </c>
      <c r="R112" s="13">
        <f>Q112*$G$112</f>
        <v>0</v>
      </c>
      <c r="T112" s="13">
        <f>S112*$G$112</f>
        <v>0</v>
      </c>
      <c r="V112" s="13">
        <f>U112*$G$112</f>
        <v>0</v>
      </c>
      <c r="X112" s="13">
        <f>W112*$G$112</f>
        <v>0</v>
      </c>
      <c r="Z112" s="13">
        <f>Y112*$G$112</f>
        <v>0</v>
      </c>
      <c r="AB112" s="13">
        <f>AA112*$G$112</f>
        <v>0</v>
      </c>
      <c r="AD112" s="13">
        <f>AC112*$G$112</f>
        <v>0</v>
      </c>
      <c r="AF112" s="13">
        <f>AE112*$G$112</f>
        <v>0</v>
      </c>
      <c r="AH112" s="13">
        <f>AG112*$G$112</f>
        <v>0</v>
      </c>
      <c r="AJ112" s="12">
        <f t="shared" si="4"/>
        <v>0</v>
      </c>
      <c r="AK112" s="13">
        <f t="shared" si="4"/>
        <v>0</v>
      </c>
      <c r="AL112" s="21">
        <f t="shared" si="3"/>
        <v>0</v>
      </c>
    </row>
    <row r="113" spans="1:38">
      <c r="A113" s="3">
        <v>41365</v>
      </c>
      <c r="B113" s="4" t="s">
        <v>274</v>
      </c>
      <c r="C113" s="8" t="s">
        <v>312</v>
      </c>
      <c r="D113" s="4" t="s">
        <v>313</v>
      </c>
      <c r="E113" s="25">
        <v>361</v>
      </c>
      <c r="F113" s="55"/>
      <c r="G113" s="26" t="s">
        <v>314</v>
      </c>
      <c r="H113" s="31"/>
      <c r="I113" s="31"/>
      <c r="J113" s="31"/>
      <c r="L113" s="13">
        <f>K113*$G$113</f>
        <v>0</v>
      </c>
      <c r="N113" s="13">
        <f>M113*$G$113</f>
        <v>0</v>
      </c>
      <c r="P113" s="13">
        <f>O113*$G$113</f>
        <v>0</v>
      </c>
      <c r="R113" s="13">
        <f>Q113*$G$113</f>
        <v>0</v>
      </c>
      <c r="T113" s="13">
        <f>S113*$G$113</f>
        <v>0</v>
      </c>
      <c r="V113" s="13">
        <f>U113*$G$113</f>
        <v>0</v>
      </c>
      <c r="X113" s="13">
        <f>W113*$G$113</f>
        <v>0</v>
      </c>
      <c r="Z113" s="13">
        <f>Y113*$G$113</f>
        <v>0</v>
      </c>
      <c r="AB113" s="13">
        <f>AA113*$G$113</f>
        <v>0</v>
      </c>
      <c r="AD113" s="13">
        <f>AC113*$G$113</f>
        <v>0</v>
      </c>
      <c r="AF113" s="13">
        <f>AE113*$G$113</f>
        <v>0</v>
      </c>
      <c r="AH113" s="13">
        <f>AG113*$G$113</f>
        <v>0</v>
      </c>
      <c r="AJ113" s="12">
        <f t="shared" si="4"/>
        <v>0</v>
      </c>
      <c r="AK113" s="13">
        <f t="shared" si="4"/>
        <v>0</v>
      </c>
      <c r="AL113" s="21">
        <f t="shared" si="3"/>
        <v>0</v>
      </c>
    </row>
    <row r="114" spans="1:38">
      <c r="A114" s="3">
        <v>41365</v>
      </c>
      <c r="B114" s="4" t="s">
        <v>274</v>
      </c>
      <c r="C114" s="8" t="s">
        <v>317</v>
      </c>
      <c r="D114" s="4" t="s">
        <v>318</v>
      </c>
      <c r="E114" s="25">
        <v>361</v>
      </c>
      <c r="F114" s="55"/>
      <c r="G114" s="26" t="s">
        <v>319</v>
      </c>
      <c r="H114" s="31"/>
      <c r="I114" s="31"/>
      <c r="J114" s="31"/>
      <c r="L114" s="13">
        <f>K114*$G$114</f>
        <v>0</v>
      </c>
      <c r="N114" s="13">
        <f>M114*$G$114</f>
        <v>0</v>
      </c>
      <c r="P114" s="13">
        <f>O114*$G$114</f>
        <v>0</v>
      </c>
      <c r="R114" s="13">
        <f>Q114*$G$114</f>
        <v>0</v>
      </c>
      <c r="T114" s="13">
        <f>S114*$G$114</f>
        <v>0</v>
      </c>
      <c r="V114" s="13">
        <f>U114*$G$114</f>
        <v>0</v>
      </c>
      <c r="X114" s="13">
        <f>W114*$G$114</f>
        <v>0</v>
      </c>
      <c r="Z114" s="13">
        <f>Y114*$G$114</f>
        <v>0</v>
      </c>
      <c r="AB114" s="13">
        <f>AA114*$G$114</f>
        <v>0</v>
      </c>
      <c r="AD114" s="13">
        <f>AC114*$G$114</f>
        <v>0</v>
      </c>
      <c r="AF114" s="13">
        <f>AE114*$G$114</f>
        <v>0</v>
      </c>
      <c r="AH114" s="13">
        <f>AG114*$G$114</f>
        <v>0</v>
      </c>
      <c r="AJ114" s="12">
        <f t="shared" si="4"/>
        <v>0</v>
      </c>
      <c r="AK114" s="13">
        <f t="shared" si="4"/>
        <v>0</v>
      </c>
      <c r="AL114" s="21">
        <f t="shared" si="3"/>
        <v>0</v>
      </c>
    </row>
    <row r="115" spans="1:38">
      <c r="A115" s="3">
        <v>41365</v>
      </c>
      <c r="B115" s="4" t="s">
        <v>274</v>
      </c>
      <c r="C115" s="8" t="s">
        <v>315</v>
      </c>
      <c r="D115" s="4" t="s">
        <v>316</v>
      </c>
      <c r="E115" s="25">
        <v>361</v>
      </c>
      <c r="F115" s="55"/>
      <c r="G115" s="26" t="s">
        <v>236</v>
      </c>
      <c r="H115" s="31"/>
      <c r="I115" s="31"/>
      <c r="J115" s="31"/>
      <c r="L115" s="13">
        <f>K115*$G$115</f>
        <v>0</v>
      </c>
      <c r="N115" s="13">
        <f>M115*$G$115</f>
        <v>0</v>
      </c>
      <c r="P115" s="13">
        <f>O115*$G$115</f>
        <v>0</v>
      </c>
      <c r="R115" s="13">
        <f>Q115*$G$115</f>
        <v>0</v>
      </c>
      <c r="T115" s="13">
        <f>S115*$G$115</f>
        <v>0</v>
      </c>
      <c r="V115" s="13">
        <f>U115*$G$115</f>
        <v>0</v>
      </c>
      <c r="X115" s="13">
        <f>W115*$G$115</f>
        <v>0</v>
      </c>
      <c r="Z115" s="13">
        <f>Y115*$G$115</f>
        <v>0</v>
      </c>
      <c r="AB115" s="13">
        <f>AA115*$G$115</f>
        <v>0</v>
      </c>
      <c r="AD115" s="13">
        <f>AC115*$G$115</f>
        <v>0</v>
      </c>
      <c r="AF115" s="13">
        <f>AE115*$G$115</f>
        <v>0</v>
      </c>
      <c r="AH115" s="13">
        <f>AG115*$G$115</f>
        <v>0</v>
      </c>
      <c r="AJ115" s="12">
        <f t="shared" si="4"/>
        <v>0</v>
      </c>
      <c r="AK115" s="13">
        <f t="shared" si="4"/>
        <v>0</v>
      </c>
      <c r="AL115" s="21">
        <f t="shared" si="3"/>
        <v>0</v>
      </c>
    </row>
    <row r="116" spans="1:38">
      <c r="A116" s="3">
        <v>41365</v>
      </c>
      <c r="B116" s="4" t="s">
        <v>274</v>
      </c>
      <c r="C116" s="8" t="s">
        <v>284</v>
      </c>
      <c r="D116" s="4" t="s">
        <v>285</v>
      </c>
      <c r="E116" s="25">
        <v>361</v>
      </c>
      <c r="F116" s="55"/>
      <c r="G116" s="26" t="s">
        <v>286</v>
      </c>
      <c r="H116" s="31"/>
      <c r="I116" s="31"/>
      <c r="J116" s="31"/>
      <c r="L116" s="13">
        <f>K116*$G$116</f>
        <v>0</v>
      </c>
      <c r="N116" s="13">
        <f>M116*$G$116</f>
        <v>0</v>
      </c>
      <c r="P116" s="13">
        <f>O116*$G$116</f>
        <v>0</v>
      </c>
      <c r="R116" s="13">
        <f>Q116*$G$116</f>
        <v>0</v>
      </c>
      <c r="T116" s="13">
        <f>S116*$G$116</f>
        <v>0</v>
      </c>
      <c r="V116" s="13">
        <f>U116*$G$116</f>
        <v>0</v>
      </c>
      <c r="X116" s="13">
        <f>W116*$G$116</f>
        <v>0</v>
      </c>
      <c r="Z116" s="13">
        <f>Y116*$G$116</f>
        <v>0</v>
      </c>
      <c r="AB116" s="13">
        <f>AA116*$G$116</f>
        <v>0</v>
      </c>
      <c r="AD116" s="13">
        <f>AC116*$G$116</f>
        <v>0</v>
      </c>
      <c r="AF116" s="13">
        <f>AE116*$G$116</f>
        <v>0</v>
      </c>
      <c r="AH116" s="13">
        <f>AG116*$G$116</f>
        <v>0</v>
      </c>
      <c r="AJ116" s="12">
        <f t="shared" si="4"/>
        <v>0</v>
      </c>
      <c r="AK116" s="13">
        <f t="shared" si="4"/>
        <v>0</v>
      </c>
      <c r="AL116" s="21">
        <f t="shared" si="3"/>
        <v>0</v>
      </c>
    </row>
    <row r="117" spans="1:38">
      <c r="A117" s="3">
        <v>41365</v>
      </c>
      <c r="B117" s="4" t="s">
        <v>274</v>
      </c>
      <c r="C117" s="8" t="s">
        <v>281</v>
      </c>
      <c r="D117" s="4" t="s">
        <v>282</v>
      </c>
      <c r="E117" s="25">
        <v>361</v>
      </c>
      <c r="F117" s="55"/>
      <c r="G117" s="26" t="s">
        <v>283</v>
      </c>
      <c r="H117" s="31"/>
      <c r="I117" s="31"/>
      <c r="J117" s="31"/>
      <c r="L117" s="13">
        <f>K117*$G$117</f>
        <v>0</v>
      </c>
      <c r="N117" s="13">
        <f>M117*$G$117</f>
        <v>0</v>
      </c>
      <c r="P117" s="13">
        <f>O117*$G$117</f>
        <v>0</v>
      </c>
      <c r="R117" s="13">
        <f>Q117*$G$117</f>
        <v>0</v>
      </c>
      <c r="T117" s="13">
        <f>S117*$G$117</f>
        <v>0</v>
      </c>
      <c r="V117" s="13">
        <f>U117*$G$117</f>
        <v>0</v>
      </c>
      <c r="X117" s="13">
        <f>W117*$G$117</f>
        <v>0</v>
      </c>
      <c r="Z117" s="13">
        <f>Y117*$G$117</f>
        <v>0</v>
      </c>
      <c r="AB117" s="13">
        <f>AA117*$G$117</f>
        <v>0</v>
      </c>
      <c r="AD117" s="13">
        <f>AC117*$G$117</f>
        <v>0</v>
      </c>
      <c r="AF117" s="13">
        <f>AE117*$G$117</f>
        <v>0</v>
      </c>
      <c r="AH117" s="13">
        <f>AG117*$G$117</f>
        <v>0</v>
      </c>
      <c r="AJ117" s="12">
        <f t="shared" si="4"/>
        <v>0</v>
      </c>
      <c r="AK117" s="13">
        <f t="shared" si="4"/>
        <v>0</v>
      </c>
      <c r="AL117" s="21">
        <f t="shared" si="3"/>
        <v>0</v>
      </c>
    </row>
    <row r="118" spans="1:38">
      <c r="A118" s="3">
        <v>41365</v>
      </c>
      <c r="B118" s="4" t="s">
        <v>274</v>
      </c>
      <c r="C118" s="8" t="s">
        <v>328</v>
      </c>
      <c r="D118" s="4" t="s">
        <v>329</v>
      </c>
      <c r="E118" s="25">
        <v>361</v>
      </c>
      <c r="F118" s="55"/>
      <c r="G118" s="26" t="s">
        <v>236</v>
      </c>
      <c r="H118" s="31"/>
      <c r="I118" s="31"/>
      <c r="J118" s="31"/>
      <c r="L118" s="13">
        <f>K118*$G$118</f>
        <v>0</v>
      </c>
      <c r="N118" s="13">
        <f>M118*$G$118</f>
        <v>0</v>
      </c>
      <c r="P118" s="13">
        <f>O118*$G$118</f>
        <v>0</v>
      </c>
      <c r="R118" s="13">
        <f>Q118*$G$118</f>
        <v>0</v>
      </c>
      <c r="T118" s="13">
        <f>S118*$G$118</f>
        <v>0</v>
      </c>
      <c r="V118" s="13">
        <f>U118*$G$118</f>
        <v>0</v>
      </c>
      <c r="X118" s="13">
        <f>W118*$G$118</f>
        <v>0</v>
      </c>
      <c r="Z118" s="13">
        <f>Y118*$G$118</f>
        <v>0</v>
      </c>
      <c r="AB118" s="13">
        <f>AA118*$G$118</f>
        <v>0</v>
      </c>
      <c r="AD118" s="13">
        <f>AC118*$G$118</f>
        <v>0</v>
      </c>
      <c r="AF118" s="13">
        <f>AE118*$G$118</f>
        <v>0</v>
      </c>
      <c r="AH118" s="13">
        <f>AG118*$G$118</f>
        <v>0</v>
      </c>
      <c r="AJ118" s="12">
        <f t="shared" si="4"/>
        <v>0</v>
      </c>
      <c r="AK118" s="13">
        <f t="shared" si="4"/>
        <v>0</v>
      </c>
      <c r="AL118" s="21">
        <f t="shared" si="3"/>
        <v>0</v>
      </c>
    </row>
    <row r="119" spans="1:38">
      <c r="A119" s="3">
        <v>41365</v>
      </c>
      <c r="B119" s="4" t="s">
        <v>274</v>
      </c>
      <c r="C119" s="8" t="s">
        <v>298</v>
      </c>
      <c r="D119" s="4" t="s">
        <v>299</v>
      </c>
      <c r="E119" s="25">
        <v>361</v>
      </c>
      <c r="F119" s="55"/>
      <c r="G119" s="26" t="s">
        <v>300</v>
      </c>
      <c r="H119" s="31"/>
      <c r="I119" s="31"/>
      <c r="J119" s="31"/>
      <c r="L119" s="13">
        <f>K119*$G$119</f>
        <v>0</v>
      </c>
      <c r="N119" s="13">
        <f>M119*$G$119</f>
        <v>0</v>
      </c>
      <c r="P119" s="13">
        <f>O119*$G$119</f>
        <v>0</v>
      </c>
      <c r="R119" s="13">
        <f>Q119*$G$119</f>
        <v>0</v>
      </c>
      <c r="T119" s="13">
        <f>S119*$G$119</f>
        <v>0</v>
      </c>
      <c r="V119" s="13">
        <f>U119*$G$119</f>
        <v>0</v>
      </c>
      <c r="X119" s="13">
        <f>W119*$G$119</f>
        <v>0</v>
      </c>
      <c r="Z119" s="13">
        <f>Y119*$G$119</f>
        <v>0</v>
      </c>
      <c r="AB119" s="13">
        <f>AA119*$G$119</f>
        <v>0</v>
      </c>
      <c r="AD119" s="13">
        <f>AC119*$G$119</f>
        <v>0</v>
      </c>
      <c r="AF119" s="13">
        <f>AE119*$G$119</f>
        <v>0</v>
      </c>
      <c r="AH119" s="13">
        <f>AG119*$G$119</f>
        <v>0</v>
      </c>
      <c r="AJ119" s="12">
        <f t="shared" si="4"/>
        <v>0</v>
      </c>
      <c r="AK119" s="13">
        <f t="shared" si="4"/>
        <v>0</v>
      </c>
      <c r="AL119" s="21">
        <f t="shared" si="3"/>
        <v>0</v>
      </c>
    </row>
    <row r="120" spans="1:38">
      <c r="A120" s="3">
        <v>41365</v>
      </c>
      <c r="B120" s="4" t="s">
        <v>274</v>
      </c>
      <c r="C120" s="8" t="s">
        <v>275</v>
      </c>
      <c r="D120" s="4" t="s">
        <v>276</v>
      </c>
      <c r="E120" s="25">
        <v>361</v>
      </c>
      <c r="F120" s="55"/>
      <c r="G120" s="26" t="s">
        <v>277</v>
      </c>
      <c r="H120" s="31"/>
      <c r="I120" s="31"/>
      <c r="J120" s="31"/>
      <c r="L120" s="13">
        <f>K120*$G$120</f>
        <v>0</v>
      </c>
      <c r="N120" s="13">
        <f>M120*$G$120</f>
        <v>0</v>
      </c>
      <c r="P120" s="13">
        <f>O120*$G$120</f>
        <v>0</v>
      </c>
      <c r="R120" s="13">
        <f>Q120*$G$120</f>
        <v>0</v>
      </c>
      <c r="T120" s="13">
        <f>S120*$G$120</f>
        <v>0</v>
      </c>
      <c r="V120" s="13">
        <f>U120*$G$120</f>
        <v>0</v>
      </c>
      <c r="X120" s="13">
        <f>W120*$G$120</f>
        <v>0</v>
      </c>
      <c r="Z120" s="13">
        <f>Y120*$G$120</f>
        <v>0</v>
      </c>
      <c r="AB120" s="13">
        <f>AA120*$G$120</f>
        <v>0</v>
      </c>
      <c r="AD120" s="13">
        <f>AC120*$G$120</f>
        <v>0</v>
      </c>
      <c r="AF120" s="13">
        <f>AE120*$G$120</f>
        <v>0</v>
      </c>
      <c r="AH120" s="13">
        <f>AG120*$G$120</f>
        <v>0</v>
      </c>
      <c r="AJ120" s="12">
        <f t="shared" si="4"/>
        <v>0</v>
      </c>
      <c r="AK120" s="13">
        <f t="shared" si="4"/>
        <v>0</v>
      </c>
      <c r="AL120" s="21">
        <f t="shared" si="3"/>
        <v>0</v>
      </c>
    </row>
    <row r="121" spans="1:38">
      <c r="A121" s="3">
        <v>41365</v>
      </c>
      <c r="B121" s="4" t="s">
        <v>274</v>
      </c>
      <c r="C121" s="8" t="s">
        <v>309</v>
      </c>
      <c r="D121" s="4" t="s">
        <v>310</v>
      </c>
      <c r="E121" s="25">
        <v>361</v>
      </c>
      <c r="F121" s="55"/>
      <c r="G121" s="26" t="s">
        <v>311</v>
      </c>
      <c r="H121" s="31"/>
      <c r="I121" s="31"/>
      <c r="J121" s="31"/>
      <c r="L121" s="13">
        <f>K121*$G$121</f>
        <v>0</v>
      </c>
      <c r="N121" s="13">
        <f>M121*$G$121</f>
        <v>0</v>
      </c>
      <c r="P121" s="13">
        <f>O121*$G$121</f>
        <v>0</v>
      </c>
      <c r="R121" s="13">
        <f>Q121*$G$121</f>
        <v>0</v>
      </c>
      <c r="T121" s="13">
        <f>S121*$G$121</f>
        <v>0</v>
      </c>
      <c r="V121" s="13">
        <f>U121*$G$121</f>
        <v>0</v>
      </c>
      <c r="X121" s="13">
        <f>W121*$G$121</f>
        <v>0</v>
      </c>
      <c r="Z121" s="13">
        <f>Y121*$G$121</f>
        <v>0</v>
      </c>
      <c r="AB121" s="13">
        <f>AA121*$G$121</f>
        <v>0</v>
      </c>
      <c r="AD121" s="13">
        <f>AC121*$G$121</f>
        <v>0</v>
      </c>
      <c r="AF121" s="13">
        <f>AE121*$G$121</f>
        <v>0</v>
      </c>
      <c r="AH121" s="13">
        <f>AG121*$G$121</f>
        <v>0</v>
      </c>
      <c r="AJ121" s="12">
        <f t="shared" si="4"/>
        <v>0</v>
      </c>
      <c r="AK121" s="13">
        <f t="shared" si="4"/>
        <v>0</v>
      </c>
      <c r="AL121" s="21">
        <f t="shared" si="3"/>
        <v>0</v>
      </c>
    </row>
    <row r="122" spans="1:38">
      <c r="A122" s="3">
        <v>41365</v>
      </c>
      <c r="B122" s="4" t="s">
        <v>274</v>
      </c>
      <c r="C122" s="8" t="s">
        <v>292</v>
      </c>
      <c r="D122" s="4" t="s">
        <v>293</v>
      </c>
      <c r="E122" s="25">
        <v>361</v>
      </c>
      <c r="F122" s="55"/>
      <c r="G122" s="26" t="s">
        <v>294</v>
      </c>
      <c r="H122" s="31"/>
      <c r="I122" s="31"/>
      <c r="J122" s="31"/>
      <c r="L122" s="13">
        <f>K122*$G$122</f>
        <v>0</v>
      </c>
      <c r="N122" s="13">
        <f>M122*$G$122</f>
        <v>0</v>
      </c>
      <c r="P122" s="13">
        <f>O122*$G$122</f>
        <v>0</v>
      </c>
      <c r="R122" s="13">
        <f>Q122*$G$122</f>
        <v>0</v>
      </c>
      <c r="T122" s="13">
        <f>S122*$G$122</f>
        <v>0</v>
      </c>
      <c r="V122" s="13">
        <f>U122*$G$122</f>
        <v>0</v>
      </c>
      <c r="X122" s="13">
        <f>W122*$G$122</f>
        <v>0</v>
      </c>
      <c r="Z122" s="13">
        <f>Y122*$G$122</f>
        <v>0</v>
      </c>
      <c r="AB122" s="13">
        <f>AA122*$G$122</f>
        <v>0</v>
      </c>
      <c r="AD122" s="13">
        <f>AC122*$G$122</f>
        <v>0</v>
      </c>
      <c r="AF122" s="13">
        <f>AE122*$G$122</f>
        <v>0</v>
      </c>
      <c r="AH122" s="13">
        <f>AG122*$G$122</f>
        <v>0</v>
      </c>
      <c r="AJ122" s="12">
        <f t="shared" si="4"/>
        <v>0</v>
      </c>
      <c r="AK122" s="13">
        <f t="shared" si="4"/>
        <v>0</v>
      </c>
      <c r="AL122" s="21">
        <f t="shared" si="3"/>
        <v>0</v>
      </c>
    </row>
    <row r="123" spans="1:38">
      <c r="A123" s="3">
        <v>41365</v>
      </c>
      <c r="B123" s="4" t="s">
        <v>274</v>
      </c>
      <c r="C123" s="8" t="s">
        <v>295</v>
      </c>
      <c r="D123" s="4" t="s">
        <v>296</v>
      </c>
      <c r="E123" s="25">
        <v>361</v>
      </c>
      <c r="F123" s="55"/>
      <c r="G123" s="26" t="s">
        <v>297</v>
      </c>
      <c r="H123" s="31"/>
      <c r="I123" s="31"/>
      <c r="J123" s="31"/>
      <c r="L123" s="13">
        <f>K123*$G$123</f>
        <v>0</v>
      </c>
      <c r="N123" s="13">
        <f>M123*$G$123</f>
        <v>0</v>
      </c>
      <c r="P123" s="13">
        <f>O123*$G$123</f>
        <v>0</v>
      </c>
      <c r="R123" s="13">
        <f>Q123*$G$123</f>
        <v>0</v>
      </c>
      <c r="T123" s="13">
        <f>S123*$G$123</f>
        <v>0</v>
      </c>
      <c r="V123" s="13">
        <f>U123*$G$123</f>
        <v>0</v>
      </c>
      <c r="X123" s="13">
        <f>W123*$G$123</f>
        <v>0</v>
      </c>
      <c r="Z123" s="13">
        <f>Y123*$G$123</f>
        <v>0</v>
      </c>
      <c r="AB123" s="13">
        <f>AA123*$G$123</f>
        <v>0</v>
      </c>
      <c r="AD123" s="13">
        <f>AC123*$G$123</f>
        <v>0</v>
      </c>
      <c r="AF123" s="13">
        <f>AE123*$G$123</f>
        <v>0</v>
      </c>
      <c r="AH123" s="13">
        <f>AG123*$G$123</f>
        <v>0</v>
      </c>
      <c r="AJ123" s="12">
        <f t="shared" si="4"/>
        <v>0</v>
      </c>
      <c r="AK123" s="13">
        <f t="shared" si="4"/>
        <v>0</v>
      </c>
      <c r="AL123" s="21">
        <f t="shared" si="3"/>
        <v>0</v>
      </c>
    </row>
    <row r="124" spans="1:38">
      <c r="A124" s="3">
        <v>41365</v>
      </c>
      <c r="B124" s="4" t="s">
        <v>274</v>
      </c>
      <c r="C124" s="8" t="s">
        <v>320</v>
      </c>
      <c r="D124" s="4" t="s">
        <v>321</v>
      </c>
      <c r="E124" s="25">
        <v>361</v>
      </c>
      <c r="F124" s="55"/>
      <c r="G124" s="26" t="s">
        <v>322</v>
      </c>
      <c r="H124" s="31"/>
      <c r="I124" s="31"/>
      <c r="J124" s="31"/>
      <c r="L124" s="13">
        <f>K124*$G$124</f>
        <v>0</v>
      </c>
      <c r="N124" s="13">
        <f>M124*$G$124</f>
        <v>0</v>
      </c>
      <c r="P124" s="13">
        <f>O124*$G$124</f>
        <v>0</v>
      </c>
      <c r="R124" s="13">
        <f>Q124*$G$124</f>
        <v>0</v>
      </c>
      <c r="T124" s="13">
        <f>S124*$G$124</f>
        <v>0</v>
      </c>
      <c r="V124" s="13">
        <f>U124*$G$124</f>
        <v>0</v>
      </c>
      <c r="X124" s="13">
        <f>W124*$G$124</f>
        <v>0</v>
      </c>
      <c r="Z124" s="13">
        <f>Y124*$G$124</f>
        <v>0</v>
      </c>
      <c r="AB124" s="13">
        <f>AA124*$G$124</f>
        <v>0</v>
      </c>
      <c r="AD124" s="13">
        <f>AC124*$G$124</f>
        <v>0</v>
      </c>
      <c r="AF124" s="13">
        <f>AE124*$G$124</f>
        <v>0</v>
      </c>
      <c r="AH124" s="13">
        <f>AG124*$G$124</f>
        <v>0</v>
      </c>
      <c r="AJ124" s="12">
        <f t="shared" si="4"/>
        <v>0</v>
      </c>
      <c r="AK124" s="13">
        <f t="shared" si="4"/>
        <v>0</v>
      </c>
      <c r="AL124" s="21">
        <f t="shared" si="3"/>
        <v>0</v>
      </c>
    </row>
    <row r="125" spans="1:38">
      <c r="A125" s="3">
        <v>41365</v>
      </c>
      <c r="B125" s="4" t="s">
        <v>274</v>
      </c>
      <c r="C125" s="8" t="s">
        <v>278</v>
      </c>
      <c r="D125" s="4" t="s">
        <v>279</v>
      </c>
      <c r="E125" s="25">
        <v>361</v>
      </c>
      <c r="F125" s="55"/>
      <c r="G125" s="26" t="s">
        <v>280</v>
      </c>
      <c r="H125" s="31"/>
      <c r="I125" s="31"/>
      <c r="J125" s="31"/>
      <c r="L125" s="13">
        <f>K125*$G$125</f>
        <v>0</v>
      </c>
      <c r="N125" s="13">
        <f>M125*$G$125</f>
        <v>0</v>
      </c>
      <c r="P125" s="13">
        <f>O125*$G$125</f>
        <v>0</v>
      </c>
      <c r="R125" s="13">
        <f>Q125*$G$125</f>
        <v>0</v>
      </c>
      <c r="T125" s="13">
        <f>S125*$G$125</f>
        <v>0</v>
      </c>
      <c r="V125" s="13">
        <f>U125*$G$125</f>
        <v>0</v>
      </c>
      <c r="X125" s="13">
        <f>W125*$G$125</f>
        <v>0</v>
      </c>
      <c r="Z125" s="13">
        <f>Y125*$G$125</f>
        <v>0</v>
      </c>
      <c r="AB125" s="13">
        <f>AA125*$G$125</f>
        <v>0</v>
      </c>
      <c r="AD125" s="13">
        <f>AC125*$G$125</f>
        <v>0</v>
      </c>
      <c r="AF125" s="13">
        <f>AE125*$G$125</f>
        <v>0</v>
      </c>
      <c r="AH125" s="13">
        <f>AG125*$G$125</f>
        <v>0</v>
      </c>
      <c r="AJ125" s="12">
        <f t="shared" si="4"/>
        <v>0</v>
      </c>
      <c r="AK125" s="13">
        <f t="shared" si="4"/>
        <v>0</v>
      </c>
      <c r="AL125" s="21">
        <f t="shared" si="3"/>
        <v>0</v>
      </c>
    </row>
    <row r="126" spans="1:38">
      <c r="A126" s="3">
        <v>41365</v>
      </c>
      <c r="B126" s="4" t="s">
        <v>274</v>
      </c>
      <c r="C126" s="8" t="s">
        <v>307</v>
      </c>
      <c r="D126" s="4" t="s">
        <v>308</v>
      </c>
      <c r="E126" s="25">
        <v>361</v>
      </c>
      <c r="F126" s="55"/>
      <c r="G126" s="26" t="s">
        <v>306</v>
      </c>
      <c r="H126" s="31"/>
      <c r="I126" s="31"/>
      <c r="J126" s="31"/>
      <c r="L126" s="13">
        <f>K126*$G$126</f>
        <v>0</v>
      </c>
      <c r="N126" s="13">
        <f>M126*$G$126</f>
        <v>0</v>
      </c>
      <c r="P126" s="13">
        <f>O126*$G$126</f>
        <v>0</v>
      </c>
      <c r="R126" s="13">
        <f>Q126*$G$126</f>
        <v>0</v>
      </c>
      <c r="T126" s="13">
        <f>S126*$G$126</f>
        <v>0</v>
      </c>
      <c r="V126" s="13">
        <f>U126*$G$126</f>
        <v>0</v>
      </c>
      <c r="X126" s="13">
        <f>W126*$G$126</f>
        <v>0</v>
      </c>
      <c r="Z126" s="13">
        <f>Y126*$G$126</f>
        <v>0</v>
      </c>
      <c r="AB126" s="13">
        <f>AA126*$G$126</f>
        <v>0</v>
      </c>
      <c r="AD126" s="13">
        <f>AC126*$G$126</f>
        <v>0</v>
      </c>
      <c r="AF126" s="13">
        <f>AE126*$G$126</f>
        <v>0</v>
      </c>
      <c r="AH126" s="13">
        <f>AG126*$G$126</f>
        <v>0</v>
      </c>
      <c r="AJ126" s="12">
        <f t="shared" si="4"/>
        <v>0</v>
      </c>
      <c r="AK126" s="13">
        <f t="shared" si="4"/>
        <v>0</v>
      </c>
      <c r="AL126" s="21">
        <f t="shared" si="3"/>
        <v>0</v>
      </c>
    </row>
    <row r="127" spans="1:38">
      <c r="A127" s="3">
        <v>41365</v>
      </c>
      <c r="B127" s="4" t="s">
        <v>274</v>
      </c>
      <c r="C127" s="8" t="s">
        <v>301</v>
      </c>
      <c r="D127" s="4" t="s">
        <v>302</v>
      </c>
      <c r="E127" s="25">
        <v>361</v>
      </c>
      <c r="F127" s="55"/>
      <c r="G127" s="26" t="s">
        <v>303</v>
      </c>
      <c r="H127" s="31"/>
      <c r="I127" s="31"/>
      <c r="J127" s="31"/>
      <c r="L127" s="13">
        <f>K127*$G$127</f>
        <v>0</v>
      </c>
      <c r="N127" s="13">
        <f>M127*$G$127</f>
        <v>0</v>
      </c>
      <c r="P127" s="13">
        <f>O127*$G$127</f>
        <v>0</v>
      </c>
      <c r="R127" s="13">
        <f>Q127*$G$127</f>
        <v>0</v>
      </c>
      <c r="T127" s="13">
        <f>S127*$G$127</f>
        <v>0</v>
      </c>
      <c r="V127" s="13">
        <f>U127*$G$127</f>
        <v>0</v>
      </c>
      <c r="X127" s="13">
        <f>W127*$G$127</f>
        <v>0</v>
      </c>
      <c r="Z127" s="13">
        <f>Y127*$G$127</f>
        <v>0</v>
      </c>
      <c r="AB127" s="13">
        <f>AA127*$G$127</f>
        <v>0</v>
      </c>
      <c r="AD127" s="13">
        <f>AC127*$G$127</f>
        <v>0</v>
      </c>
      <c r="AF127" s="13">
        <f>AE127*$G$127</f>
        <v>0</v>
      </c>
      <c r="AH127" s="13">
        <f>AG127*$G$127</f>
        <v>0</v>
      </c>
      <c r="AJ127" s="12">
        <f t="shared" si="4"/>
        <v>0</v>
      </c>
      <c r="AK127" s="13">
        <f t="shared" si="4"/>
        <v>0</v>
      </c>
      <c r="AL127" s="21">
        <f t="shared" si="3"/>
        <v>0</v>
      </c>
    </row>
    <row r="128" spans="1:38">
      <c r="A128" s="3">
        <v>41365</v>
      </c>
      <c r="B128" s="4" t="s">
        <v>274</v>
      </c>
      <c r="C128" s="8" t="s">
        <v>290</v>
      </c>
      <c r="D128" s="4" t="s">
        <v>291</v>
      </c>
      <c r="E128" s="25">
        <v>361</v>
      </c>
      <c r="F128" s="55"/>
      <c r="G128" s="26" t="s">
        <v>286</v>
      </c>
      <c r="H128" s="31"/>
      <c r="I128" s="31"/>
      <c r="J128" s="31"/>
      <c r="L128" s="13">
        <f>K128*$G$128</f>
        <v>0</v>
      </c>
      <c r="N128" s="13">
        <f>M128*$G$128</f>
        <v>0</v>
      </c>
      <c r="P128" s="13">
        <f>O128*$G$128</f>
        <v>0</v>
      </c>
      <c r="R128" s="13">
        <f>Q128*$G$128</f>
        <v>0</v>
      </c>
      <c r="T128" s="13">
        <f>S128*$G$128</f>
        <v>0</v>
      </c>
      <c r="V128" s="13">
        <f>U128*$G$128</f>
        <v>0</v>
      </c>
      <c r="X128" s="13">
        <f>W128*$G$128</f>
        <v>0</v>
      </c>
      <c r="Z128" s="13">
        <f>Y128*$G$128</f>
        <v>0</v>
      </c>
      <c r="AB128" s="13">
        <f>AA128*$G$128</f>
        <v>0</v>
      </c>
      <c r="AD128" s="13">
        <f>AC128*$G$128</f>
        <v>0</v>
      </c>
      <c r="AF128" s="13">
        <f>AE128*$G$128</f>
        <v>0</v>
      </c>
      <c r="AH128" s="13">
        <f>AG128*$G$128</f>
        <v>0</v>
      </c>
      <c r="AJ128" s="12">
        <f t="shared" si="4"/>
        <v>0</v>
      </c>
      <c r="AK128" s="13">
        <f t="shared" si="4"/>
        <v>0</v>
      </c>
      <c r="AL128" s="21">
        <f t="shared" si="3"/>
        <v>0</v>
      </c>
    </row>
    <row r="129" spans="1:38">
      <c r="A129" s="3">
        <v>41365</v>
      </c>
      <c r="B129" s="4" t="s">
        <v>274</v>
      </c>
      <c r="C129" s="8" t="s">
        <v>287</v>
      </c>
      <c r="D129" s="4" t="s">
        <v>288</v>
      </c>
      <c r="E129" s="25">
        <v>361</v>
      </c>
      <c r="F129" s="55"/>
      <c r="G129" s="26" t="s">
        <v>289</v>
      </c>
      <c r="H129" s="31"/>
      <c r="I129" s="31"/>
      <c r="J129" s="31"/>
      <c r="L129" s="13">
        <f>K129*$G$129</f>
        <v>0</v>
      </c>
      <c r="N129" s="13">
        <f>M129*$G$129</f>
        <v>0</v>
      </c>
      <c r="P129" s="13">
        <f>O129*$G$129</f>
        <v>0</v>
      </c>
      <c r="R129" s="13">
        <f>Q129*$G$129</f>
        <v>0</v>
      </c>
      <c r="T129" s="13">
        <f>S129*$G$129</f>
        <v>0</v>
      </c>
      <c r="V129" s="13">
        <f>U129*$G$129</f>
        <v>0</v>
      </c>
      <c r="X129" s="13">
        <f>W129*$G$129</f>
        <v>0</v>
      </c>
      <c r="Z129" s="13">
        <f>Y129*$G$129</f>
        <v>0</v>
      </c>
      <c r="AB129" s="13">
        <f>AA129*$G$129</f>
        <v>0</v>
      </c>
      <c r="AD129" s="13">
        <f>AC129*$G$129</f>
        <v>0</v>
      </c>
      <c r="AF129" s="13">
        <f>AE129*$G$129</f>
        <v>0</v>
      </c>
      <c r="AH129" s="13">
        <f>AG129*$G$129</f>
        <v>0</v>
      </c>
      <c r="AJ129" s="12">
        <f t="shared" si="4"/>
        <v>0</v>
      </c>
      <c r="AK129" s="13">
        <f t="shared" si="4"/>
        <v>0</v>
      </c>
      <c r="AL129" s="21">
        <f t="shared" si="3"/>
        <v>0</v>
      </c>
    </row>
    <row r="130" spans="1:38">
      <c r="A130" s="3">
        <v>41365</v>
      </c>
      <c r="B130" s="4" t="s">
        <v>274</v>
      </c>
      <c r="C130" s="8" t="s">
        <v>326</v>
      </c>
      <c r="D130" s="4" t="s">
        <v>327</v>
      </c>
      <c r="E130" s="25">
        <v>361</v>
      </c>
      <c r="F130" s="55"/>
      <c r="G130" s="26" t="s">
        <v>88</v>
      </c>
      <c r="H130" s="31"/>
      <c r="I130" s="31"/>
      <c r="J130" s="31"/>
      <c r="L130" s="13">
        <f>K130*$G$130</f>
        <v>0</v>
      </c>
      <c r="N130" s="13">
        <f>M130*$G$130</f>
        <v>0</v>
      </c>
      <c r="P130" s="13">
        <f>O130*$G$130</f>
        <v>0</v>
      </c>
      <c r="R130" s="13">
        <f>Q130*$G$130</f>
        <v>0</v>
      </c>
      <c r="T130" s="13">
        <f>S130*$G$130</f>
        <v>0</v>
      </c>
      <c r="V130" s="13">
        <f>U130*$G$130</f>
        <v>0</v>
      </c>
      <c r="X130" s="13">
        <f>W130*$G$130</f>
        <v>0</v>
      </c>
      <c r="Z130" s="13">
        <f>Y130*$G$130</f>
        <v>0</v>
      </c>
      <c r="AB130" s="13">
        <f>AA130*$G$130</f>
        <v>0</v>
      </c>
      <c r="AD130" s="13">
        <f>AC130*$G$130</f>
        <v>0</v>
      </c>
      <c r="AF130" s="13">
        <f>AE130*$G$130</f>
        <v>0</v>
      </c>
      <c r="AH130" s="13">
        <f>AG130*$G$130</f>
        <v>0</v>
      </c>
      <c r="AJ130" s="12">
        <f t="shared" si="4"/>
        <v>0</v>
      </c>
      <c r="AK130" s="13">
        <f t="shared" si="4"/>
        <v>0</v>
      </c>
      <c r="AL130" s="21">
        <f t="shared" si="3"/>
        <v>0</v>
      </c>
    </row>
    <row r="131" spans="1:38">
      <c r="A131" s="14"/>
      <c r="B131" s="5"/>
      <c r="C131" s="15">
        <v>14901</v>
      </c>
      <c r="D131" s="5" t="s">
        <v>363</v>
      </c>
      <c r="E131" s="15"/>
      <c r="F131" s="55"/>
      <c r="G131" s="26">
        <v>2791.15</v>
      </c>
      <c r="H131" s="31"/>
      <c r="I131" s="31"/>
      <c r="J131" s="31"/>
      <c r="L131" s="13">
        <f>K131*$G$131</f>
        <v>0</v>
      </c>
      <c r="N131" s="13">
        <f>M131*$G$131</f>
        <v>0</v>
      </c>
      <c r="O131" s="12">
        <v>1</v>
      </c>
      <c r="P131" s="13">
        <f>O131*$G$131</f>
        <v>2791.15</v>
      </c>
      <c r="Q131" s="12">
        <v>2</v>
      </c>
      <c r="R131" s="13">
        <f>Q131*$G$131</f>
        <v>5582.3</v>
      </c>
      <c r="T131" s="13">
        <f>S131*$G$131</f>
        <v>0</v>
      </c>
      <c r="V131" s="13">
        <f>U131*$G$131</f>
        <v>0</v>
      </c>
      <c r="X131" s="13">
        <f>W131*$G$131</f>
        <v>0</v>
      </c>
      <c r="Z131" s="13">
        <f>Y131*$G$131</f>
        <v>0</v>
      </c>
      <c r="AB131" s="13">
        <f>AA131*$G$131</f>
        <v>0</v>
      </c>
      <c r="AD131" s="13">
        <f>AC131*$G$131</f>
        <v>0</v>
      </c>
      <c r="AF131" s="13">
        <f>AE131*$G$131</f>
        <v>0</v>
      </c>
      <c r="AH131" s="13">
        <f>AG131*$G$131</f>
        <v>0</v>
      </c>
      <c r="AJ131" s="12">
        <f t="shared" si="4"/>
        <v>3</v>
      </c>
      <c r="AK131" s="13">
        <f t="shared" si="4"/>
        <v>8373.4500000000007</v>
      </c>
      <c r="AL131" s="21">
        <f t="shared" ref="AL131:AL144" si="6">(AK131/$AK$149)*100</f>
        <v>1.3179460657080038</v>
      </c>
    </row>
    <row r="132" spans="1:38">
      <c r="A132" s="14"/>
      <c r="B132" s="5"/>
      <c r="C132" s="15">
        <v>14902</v>
      </c>
      <c r="D132" s="5" t="s">
        <v>370</v>
      </c>
      <c r="E132" s="15"/>
      <c r="F132" s="55"/>
      <c r="G132" s="26">
        <v>4245.42</v>
      </c>
      <c r="H132" s="31"/>
      <c r="I132" s="31"/>
      <c r="J132" s="31"/>
      <c r="L132" s="13">
        <f>K132*$G$132</f>
        <v>0</v>
      </c>
      <c r="N132" s="13">
        <f>M132*$G$132</f>
        <v>0</v>
      </c>
      <c r="P132" s="13">
        <f>O132*$G$132</f>
        <v>0</v>
      </c>
      <c r="R132" s="13">
        <f>Q132*$G$132</f>
        <v>0</v>
      </c>
      <c r="T132" s="13">
        <f>S132*$G$132</f>
        <v>0</v>
      </c>
      <c r="V132" s="13">
        <f>U132*$G$132</f>
        <v>0</v>
      </c>
      <c r="X132" s="13">
        <f>W132*$G$132</f>
        <v>0</v>
      </c>
      <c r="Y132" s="12">
        <v>1</v>
      </c>
      <c r="Z132" s="13">
        <f>Y132*$G$132</f>
        <v>4245.42</v>
      </c>
      <c r="AB132" s="13">
        <f>AA132*$G$132</f>
        <v>0</v>
      </c>
      <c r="AD132" s="13">
        <f>AC132*$G$132</f>
        <v>0</v>
      </c>
      <c r="AF132" s="13">
        <f>AE132*$G$132</f>
        <v>0</v>
      </c>
      <c r="AH132" s="13">
        <f>AG132*$G$132</f>
        <v>0</v>
      </c>
      <c r="AJ132" s="12">
        <f t="shared" ref="AJ132:AK144" si="7">SUM(K132,M132,O132,Q132,S132,U132,W132,Y132,AA132,AC132,AE132,AG132)</f>
        <v>1</v>
      </c>
      <c r="AK132" s="13">
        <f t="shared" si="7"/>
        <v>4245.42</v>
      </c>
      <c r="AL132" s="21">
        <f t="shared" si="6"/>
        <v>0.66821138076635944</v>
      </c>
    </row>
    <row r="133" spans="1:38">
      <c r="A133" s="14"/>
      <c r="B133" s="5"/>
      <c r="C133" s="15">
        <v>14907</v>
      </c>
      <c r="D133" s="5" t="s">
        <v>349</v>
      </c>
      <c r="E133" s="15"/>
      <c r="F133" s="55"/>
      <c r="G133" s="26">
        <v>9304.99</v>
      </c>
      <c r="H133" s="31"/>
      <c r="I133" s="31"/>
      <c r="J133" s="31"/>
      <c r="L133" s="13">
        <f>K133*$G$133</f>
        <v>0</v>
      </c>
      <c r="M133" s="12">
        <v>1</v>
      </c>
      <c r="N133" s="13">
        <f>M133*$G$133</f>
        <v>9304.99</v>
      </c>
      <c r="O133" s="12">
        <v>2</v>
      </c>
      <c r="P133" s="13">
        <f>O133*$G$133</f>
        <v>18609.98</v>
      </c>
      <c r="Q133" s="12">
        <v>2</v>
      </c>
      <c r="R133" s="13">
        <f>Q133*$G$133</f>
        <v>18609.98</v>
      </c>
      <c r="S133" s="12">
        <v>3</v>
      </c>
      <c r="T133" s="13">
        <f>S133*$G$133</f>
        <v>27914.97</v>
      </c>
      <c r="U133" s="12">
        <v>2</v>
      </c>
      <c r="V133" s="13">
        <f>U133*$G$133</f>
        <v>18609.98</v>
      </c>
      <c r="W133" s="12">
        <v>1</v>
      </c>
      <c r="X133" s="13">
        <f>W133*$G$133</f>
        <v>9304.99</v>
      </c>
      <c r="Z133" s="13">
        <f>Y133*$G$133</f>
        <v>0</v>
      </c>
      <c r="AA133" s="12">
        <v>1</v>
      </c>
      <c r="AB133" s="13">
        <f>AA133*$G$133</f>
        <v>9304.99</v>
      </c>
      <c r="AD133" s="13">
        <f>AC133*$G$133</f>
        <v>0</v>
      </c>
      <c r="AF133" s="13">
        <f>AE133*$G$133</f>
        <v>0</v>
      </c>
      <c r="AG133" s="12">
        <v>1</v>
      </c>
      <c r="AH133" s="13">
        <f>AG133*$G$133</f>
        <v>9304.99</v>
      </c>
      <c r="AJ133" s="12">
        <f t="shared" si="7"/>
        <v>13</v>
      </c>
      <c r="AK133" s="13">
        <f t="shared" si="7"/>
        <v>120964.87000000001</v>
      </c>
      <c r="AL133" s="21">
        <f t="shared" si="6"/>
        <v>19.039365435439411</v>
      </c>
    </row>
    <row r="134" spans="1:38">
      <c r="A134" s="14"/>
      <c r="B134" s="5"/>
      <c r="C134" s="15">
        <v>14946</v>
      </c>
      <c r="D134" s="5" t="s">
        <v>364</v>
      </c>
      <c r="E134" s="15"/>
      <c r="F134" s="55"/>
      <c r="G134" s="26">
        <v>294.76</v>
      </c>
      <c r="H134" s="31">
        <v>44</v>
      </c>
      <c r="I134" s="31">
        <f>H134*1.55</f>
        <v>68.2</v>
      </c>
      <c r="J134" s="31">
        <f>H134*2</f>
        <v>88</v>
      </c>
      <c r="L134" s="13">
        <f>K134*$G$134</f>
        <v>0</v>
      </c>
      <c r="N134" s="13">
        <f>M134*$G$134</f>
        <v>0</v>
      </c>
      <c r="O134" s="12">
        <v>13</v>
      </c>
      <c r="P134" s="13">
        <f>O134*$G$134</f>
        <v>3831.88</v>
      </c>
      <c r="Q134" s="12">
        <v>28</v>
      </c>
      <c r="R134" s="13">
        <f>Q134*$G$134</f>
        <v>8253.2799999999988</v>
      </c>
      <c r="S134" s="12">
        <v>15</v>
      </c>
      <c r="T134" s="13">
        <f>S134*$G$134</f>
        <v>4421.3999999999996</v>
      </c>
      <c r="U134" s="12">
        <v>1</v>
      </c>
      <c r="V134" s="13">
        <f>U134*$G$134</f>
        <v>294.76</v>
      </c>
      <c r="X134" s="13">
        <f>W134*$G$134</f>
        <v>0</v>
      </c>
      <c r="Y134" s="12">
        <v>13</v>
      </c>
      <c r="Z134" s="13">
        <f>Y134*$G$134</f>
        <v>3831.88</v>
      </c>
      <c r="AB134" s="13">
        <f>AA134*$G$134</f>
        <v>0</v>
      </c>
      <c r="AC134" s="12">
        <v>13</v>
      </c>
      <c r="AD134" s="13">
        <f>AC134*$G$134</f>
        <v>3831.88</v>
      </c>
      <c r="AE134" s="12">
        <v>16</v>
      </c>
      <c r="AF134" s="13">
        <f>AE134*$G$134</f>
        <v>4716.16</v>
      </c>
      <c r="AH134" s="13">
        <f>AG134*$G$134</f>
        <v>0</v>
      </c>
      <c r="AJ134" s="12">
        <f t="shared" si="7"/>
        <v>99</v>
      </c>
      <c r="AK134" s="13">
        <f t="shared" si="7"/>
        <v>29181.239999999998</v>
      </c>
      <c r="AL134" s="21">
        <f t="shared" si="6"/>
        <v>4.5930053264163542</v>
      </c>
    </row>
    <row r="135" spans="1:38">
      <c r="A135" s="14"/>
      <c r="B135" s="5"/>
      <c r="C135" s="15">
        <v>14947</v>
      </c>
      <c r="D135" s="5" t="s">
        <v>368</v>
      </c>
      <c r="E135" s="15"/>
      <c r="F135" s="55"/>
      <c r="G135" s="26">
        <v>294.76</v>
      </c>
      <c r="H135" s="31"/>
      <c r="I135" s="31"/>
      <c r="J135" s="31"/>
      <c r="L135" s="13">
        <f>K135*$G$135</f>
        <v>0</v>
      </c>
      <c r="N135" s="13">
        <f>M135*$G$135</f>
        <v>0</v>
      </c>
      <c r="P135" s="13">
        <f>O135*$G$135</f>
        <v>0</v>
      </c>
      <c r="Q135" s="12">
        <v>10</v>
      </c>
      <c r="R135" s="13">
        <f>Q135*$G$135</f>
        <v>2947.6</v>
      </c>
      <c r="T135" s="13">
        <f>S135*$G$135</f>
        <v>0</v>
      </c>
      <c r="V135" s="13">
        <f>U135*$G$135</f>
        <v>0</v>
      </c>
      <c r="X135" s="13">
        <f>W135*$G$135</f>
        <v>0</v>
      </c>
      <c r="Z135" s="13">
        <f>Y135*$G$135</f>
        <v>0</v>
      </c>
      <c r="AB135" s="13">
        <f>AA135*$G$135</f>
        <v>0</v>
      </c>
      <c r="AD135" s="13">
        <f>AC135*$G$135</f>
        <v>0</v>
      </c>
      <c r="AF135" s="13">
        <f>AE135*$G$135</f>
        <v>0</v>
      </c>
      <c r="AH135" s="13">
        <f>AG135*$G$135</f>
        <v>0</v>
      </c>
      <c r="AJ135" s="12">
        <f t="shared" si="7"/>
        <v>10</v>
      </c>
      <c r="AK135" s="13">
        <f t="shared" si="7"/>
        <v>2947.6</v>
      </c>
      <c r="AL135" s="21">
        <f t="shared" si="6"/>
        <v>0.46393993196124789</v>
      </c>
    </row>
    <row r="136" spans="1:38">
      <c r="A136" s="14"/>
      <c r="B136" s="5"/>
      <c r="C136" s="15">
        <v>31637</v>
      </c>
      <c r="D136" s="5" t="s">
        <v>362</v>
      </c>
      <c r="E136" s="15"/>
      <c r="F136" s="55"/>
      <c r="G136" s="26">
        <v>917.11</v>
      </c>
      <c r="H136" s="31">
        <v>107</v>
      </c>
      <c r="I136" s="31">
        <f>H136*1.55</f>
        <v>165.85</v>
      </c>
      <c r="J136" s="31">
        <f>H136*2</f>
        <v>214</v>
      </c>
      <c r="L136" s="13">
        <f>K136*$G$136</f>
        <v>0</v>
      </c>
      <c r="N136" s="13">
        <f>M136*$G$136</f>
        <v>0</v>
      </c>
      <c r="O136" s="12">
        <v>1</v>
      </c>
      <c r="P136" s="13">
        <f>O136*$G$136</f>
        <v>917.11</v>
      </c>
      <c r="R136" s="13">
        <f>Q136*$G$136</f>
        <v>0</v>
      </c>
      <c r="S136" s="12">
        <v>1</v>
      </c>
      <c r="T136" s="13">
        <f>S136*$G$136</f>
        <v>917.11</v>
      </c>
      <c r="V136" s="13">
        <f>U136*$G$136</f>
        <v>0</v>
      </c>
      <c r="X136" s="13">
        <f>W136*$G$136</f>
        <v>0</v>
      </c>
      <c r="Z136" s="13">
        <f>Y136*$G$136</f>
        <v>0</v>
      </c>
      <c r="AB136" s="13">
        <f>AA136*$G$136</f>
        <v>0</v>
      </c>
      <c r="AD136" s="13">
        <f>AC136*$G$136</f>
        <v>0</v>
      </c>
      <c r="AF136" s="13">
        <f>AE136*$G$136</f>
        <v>0</v>
      </c>
      <c r="AH136" s="13">
        <f>AG136*$G$136</f>
        <v>0</v>
      </c>
      <c r="AJ136" s="12">
        <f t="shared" si="7"/>
        <v>2</v>
      </c>
      <c r="AK136" s="13">
        <f t="shared" si="7"/>
        <v>1834.22</v>
      </c>
      <c r="AL136" s="21">
        <f t="shared" si="6"/>
        <v>0.28869856900595747</v>
      </c>
    </row>
    <row r="137" spans="1:38">
      <c r="A137" s="14"/>
      <c r="B137" s="5"/>
      <c r="C137" s="9">
        <v>31638</v>
      </c>
      <c r="D137" s="6" t="s">
        <v>365</v>
      </c>
      <c r="G137" s="27">
        <v>917.11</v>
      </c>
      <c r="H137" s="32">
        <v>107</v>
      </c>
      <c r="I137" s="31">
        <f>H137*1.55</f>
        <v>165.85</v>
      </c>
      <c r="J137" s="31">
        <f>H137*2</f>
        <v>214</v>
      </c>
      <c r="L137" s="13">
        <f>K137*$G$137</f>
        <v>0</v>
      </c>
      <c r="N137" s="13">
        <f>M137*$G$137</f>
        <v>0</v>
      </c>
      <c r="P137" s="13">
        <f>O137*$G$137</f>
        <v>0</v>
      </c>
      <c r="R137" s="13">
        <f>Q137*$G$137</f>
        <v>0</v>
      </c>
      <c r="S137" s="12">
        <v>1</v>
      </c>
      <c r="T137" s="13">
        <f>S137*$G$137</f>
        <v>917.11</v>
      </c>
      <c r="V137" s="13">
        <f>U137*$G$137</f>
        <v>0</v>
      </c>
      <c r="X137" s="13">
        <f>W137*$G$137</f>
        <v>0</v>
      </c>
      <c r="Z137" s="13">
        <f>Y137*$G$137</f>
        <v>0</v>
      </c>
      <c r="AB137" s="13">
        <f>AA137*$G$137</f>
        <v>0</v>
      </c>
      <c r="AC137" s="12">
        <v>1</v>
      </c>
      <c r="AD137" s="13">
        <f>AC137*$G$137</f>
        <v>917.11</v>
      </c>
      <c r="AF137" s="13">
        <f>AE137*$G$137</f>
        <v>0</v>
      </c>
      <c r="AH137" s="13">
        <f>AG137*$G$137</f>
        <v>0</v>
      </c>
      <c r="AJ137" s="12">
        <f t="shared" si="7"/>
        <v>2</v>
      </c>
      <c r="AK137" s="13">
        <f t="shared" si="7"/>
        <v>1834.22</v>
      </c>
      <c r="AL137" s="21">
        <f t="shared" si="6"/>
        <v>0.28869856900595747</v>
      </c>
    </row>
    <row r="138" spans="1:38">
      <c r="C138" s="9">
        <v>31639</v>
      </c>
      <c r="D138" s="6" t="s">
        <v>366</v>
      </c>
      <c r="G138" s="27">
        <v>314.55</v>
      </c>
      <c r="H138" s="32">
        <v>44</v>
      </c>
      <c r="I138" s="31">
        <f>H138*1.55</f>
        <v>68.2</v>
      </c>
      <c r="J138" s="31">
        <f>H138*2</f>
        <v>88</v>
      </c>
      <c r="L138" s="13">
        <f>K138*$G$138</f>
        <v>0</v>
      </c>
      <c r="N138" s="13">
        <f>M138*$G$138</f>
        <v>0</v>
      </c>
      <c r="O138" s="12">
        <v>5</v>
      </c>
      <c r="P138" s="13">
        <f>O138*$G$138</f>
        <v>1572.75</v>
      </c>
      <c r="R138" s="13">
        <f>Q138*$G$138</f>
        <v>0</v>
      </c>
      <c r="S138" s="12">
        <v>7</v>
      </c>
      <c r="T138" s="13">
        <f>S138*$G$138</f>
        <v>2201.85</v>
      </c>
      <c r="V138" s="13">
        <f>U138*$G$138</f>
        <v>0</v>
      </c>
      <c r="X138" s="13">
        <f>W138*$G$138</f>
        <v>0</v>
      </c>
      <c r="Z138" s="13">
        <f>Y138*$G$138</f>
        <v>0</v>
      </c>
      <c r="AB138" s="13">
        <f>AA138*$G$138</f>
        <v>0</v>
      </c>
      <c r="AC138" s="12">
        <v>3</v>
      </c>
      <c r="AD138" s="13">
        <f>AC138*$G$138</f>
        <v>943.65000000000009</v>
      </c>
      <c r="AF138" s="13">
        <f>AE138*$G$138</f>
        <v>0</v>
      </c>
      <c r="AH138" s="13">
        <f>AG138*$G$138</f>
        <v>0</v>
      </c>
      <c r="AJ138" s="12">
        <f t="shared" si="7"/>
        <v>15</v>
      </c>
      <c r="AK138" s="13">
        <f t="shared" si="7"/>
        <v>4718.25</v>
      </c>
      <c r="AL138" s="21">
        <f t="shared" si="6"/>
        <v>0.74263284841096411</v>
      </c>
    </row>
    <row r="139" spans="1:38">
      <c r="C139" s="9">
        <v>31682</v>
      </c>
      <c r="D139" s="6" t="s">
        <v>360</v>
      </c>
      <c r="G139" s="27">
        <v>703.99</v>
      </c>
      <c r="H139" s="32"/>
      <c r="I139" s="32"/>
      <c r="J139" s="32"/>
      <c r="L139" s="13">
        <f>K139*$G$139</f>
        <v>0</v>
      </c>
      <c r="N139" s="13">
        <f>M139*$G$139</f>
        <v>0</v>
      </c>
      <c r="O139" s="12">
        <v>1</v>
      </c>
      <c r="P139" s="13">
        <f>O139*$G$139</f>
        <v>703.99</v>
      </c>
      <c r="R139" s="13">
        <f>Q139*$G$139</f>
        <v>0</v>
      </c>
      <c r="T139" s="13">
        <f>S139*$G$139</f>
        <v>0</v>
      </c>
      <c r="V139" s="13">
        <f>U139*$G$139</f>
        <v>0</v>
      </c>
      <c r="X139" s="13">
        <f>W139*$G$139</f>
        <v>0</v>
      </c>
      <c r="Z139" s="13">
        <f>Y139*$G$139</f>
        <v>0</v>
      </c>
      <c r="AB139" s="13">
        <f>AA139*$G$139</f>
        <v>0</v>
      </c>
      <c r="AD139" s="13">
        <f>AC139*$G$139</f>
        <v>0</v>
      </c>
      <c r="AF139" s="13">
        <f>AE139*$G$139</f>
        <v>0</v>
      </c>
      <c r="AH139" s="13">
        <f>AG139*$G$139</f>
        <v>0</v>
      </c>
      <c r="AJ139" s="12">
        <f t="shared" si="7"/>
        <v>1</v>
      </c>
      <c r="AK139" s="13">
        <f t="shared" si="7"/>
        <v>703.99</v>
      </c>
      <c r="AL139" s="21">
        <f t="shared" si="6"/>
        <v>0.11080508640975674</v>
      </c>
    </row>
    <row r="140" spans="1:38">
      <c r="C140" s="9">
        <v>31686</v>
      </c>
      <c r="D140" s="6" t="s">
        <v>346</v>
      </c>
      <c r="G140" s="27">
        <v>154.34</v>
      </c>
      <c r="H140" s="32"/>
      <c r="I140" s="32"/>
      <c r="J140" s="32"/>
      <c r="L140" s="13">
        <f>K140*$G$140</f>
        <v>0</v>
      </c>
      <c r="N140" s="13">
        <f>M140*$G$140</f>
        <v>0</v>
      </c>
      <c r="P140" s="13">
        <f>O140*$G$140</f>
        <v>0</v>
      </c>
      <c r="R140" s="13">
        <f>Q140*$G$140</f>
        <v>0</v>
      </c>
      <c r="T140" s="13">
        <f>S140*$G$140</f>
        <v>0</v>
      </c>
      <c r="V140" s="13">
        <f>U140*$G$140</f>
        <v>0</v>
      </c>
      <c r="X140" s="13">
        <f>W140*$G$140</f>
        <v>0</v>
      </c>
      <c r="Z140" s="13">
        <f>Y140*$G$140</f>
        <v>0</v>
      </c>
      <c r="AB140" s="13">
        <f>AA140*$G$140</f>
        <v>0</v>
      </c>
      <c r="AD140" s="13">
        <f>AC140*$G$140</f>
        <v>0</v>
      </c>
      <c r="AE140" s="12">
        <v>1</v>
      </c>
      <c r="AF140" s="13">
        <f>AE140*$G$140</f>
        <v>154.34</v>
      </c>
      <c r="AH140" s="13">
        <f>AG140*$G$140</f>
        <v>0</v>
      </c>
      <c r="AJ140" s="12">
        <f t="shared" si="7"/>
        <v>1</v>
      </c>
      <c r="AK140" s="13">
        <f t="shared" si="7"/>
        <v>154.34</v>
      </c>
      <c r="AL140" s="21">
        <f t="shared" si="6"/>
        <v>2.4292471535791494E-2</v>
      </c>
    </row>
    <row r="141" spans="1:38">
      <c r="C141" s="9">
        <v>31687</v>
      </c>
      <c r="D141" s="6" t="s">
        <v>361</v>
      </c>
      <c r="G141" s="27">
        <v>154.34</v>
      </c>
      <c r="H141" s="32"/>
      <c r="I141" s="32"/>
      <c r="J141" s="32"/>
      <c r="L141" s="13">
        <f>K141*$G$141</f>
        <v>0</v>
      </c>
      <c r="N141" s="13">
        <f>M141*$G$141</f>
        <v>0</v>
      </c>
      <c r="O141" s="12">
        <v>2</v>
      </c>
      <c r="P141" s="13">
        <f>O141*$G$141</f>
        <v>308.68</v>
      </c>
      <c r="R141" s="13">
        <f>Q141*$G$141</f>
        <v>0</v>
      </c>
      <c r="S141" s="12">
        <v>3</v>
      </c>
      <c r="T141" s="13">
        <f>S141*$G$141</f>
        <v>463.02</v>
      </c>
      <c r="V141" s="13">
        <f>U141*$G$141</f>
        <v>0</v>
      </c>
      <c r="X141" s="13">
        <f>W141*$G$141</f>
        <v>0</v>
      </c>
      <c r="Z141" s="13">
        <f>Y141*$G$141</f>
        <v>0</v>
      </c>
      <c r="AB141" s="13">
        <f>AA141*$G$141</f>
        <v>0</v>
      </c>
      <c r="AD141" s="13">
        <f>AC141*$G$141</f>
        <v>0</v>
      </c>
      <c r="AF141" s="13">
        <f>AE141*$G$141</f>
        <v>0</v>
      </c>
      <c r="AH141" s="13">
        <f>AG141*$G$141</f>
        <v>0</v>
      </c>
      <c r="AJ141" s="12">
        <f t="shared" si="7"/>
        <v>5</v>
      </c>
      <c r="AK141" s="13">
        <f t="shared" si="7"/>
        <v>771.7</v>
      </c>
      <c r="AL141" s="21">
        <f t="shared" si="6"/>
        <v>0.12146235767895747</v>
      </c>
    </row>
    <row r="142" spans="1:38">
      <c r="C142" s="9">
        <v>3650</v>
      </c>
      <c r="D142" s="6" t="s">
        <v>369</v>
      </c>
      <c r="G142" s="27">
        <v>943.06</v>
      </c>
      <c r="H142" s="32"/>
      <c r="I142" s="32"/>
      <c r="J142" s="32"/>
      <c r="L142" s="13">
        <f>K142*$G$142</f>
        <v>0</v>
      </c>
      <c r="N142" s="13">
        <f>M142*$G$142</f>
        <v>0</v>
      </c>
      <c r="P142" s="13">
        <f>O142*$G$142</f>
        <v>0</v>
      </c>
      <c r="Q142" s="12">
        <v>1</v>
      </c>
      <c r="R142" s="13">
        <f>Q142*$G$142</f>
        <v>943.06</v>
      </c>
      <c r="T142" s="13">
        <f>S142*$G$142</f>
        <v>0</v>
      </c>
      <c r="V142" s="13">
        <f>U142*$G$142</f>
        <v>0</v>
      </c>
      <c r="X142" s="13">
        <f>W142*$G$142</f>
        <v>0</v>
      </c>
      <c r="Z142" s="13">
        <f>Y142*$G$142</f>
        <v>0</v>
      </c>
      <c r="AB142" s="13">
        <f>AA142*$G$142</f>
        <v>0</v>
      </c>
      <c r="AD142" s="13">
        <f>AC142*$G$142</f>
        <v>0</v>
      </c>
      <c r="AF142" s="13">
        <f>AE142*$G$142</f>
        <v>0</v>
      </c>
      <c r="AH142" s="13">
        <f>AG142*$G$142</f>
        <v>0</v>
      </c>
      <c r="AJ142" s="12">
        <f t="shared" si="7"/>
        <v>1</v>
      </c>
      <c r="AK142" s="13">
        <f t="shared" si="7"/>
        <v>943.06</v>
      </c>
      <c r="AL142" s="21">
        <f t="shared" si="6"/>
        <v>0.14843370614580487</v>
      </c>
    </row>
    <row r="143" spans="1:38">
      <c r="C143" s="9">
        <v>3656</v>
      </c>
      <c r="D143" s="6" t="s">
        <v>347</v>
      </c>
      <c r="G143" s="27">
        <v>382.14</v>
      </c>
      <c r="H143" s="32"/>
      <c r="I143" s="32"/>
      <c r="J143" s="32"/>
      <c r="L143" s="13">
        <f>K143*$G$143</f>
        <v>0</v>
      </c>
      <c r="N143" s="13">
        <f>M143*$G$143</f>
        <v>0</v>
      </c>
      <c r="O143" s="12">
        <v>1</v>
      </c>
      <c r="P143" s="13">
        <f>O143*$G$143</f>
        <v>382.14</v>
      </c>
      <c r="R143" s="13">
        <f>Q143*$G$143</f>
        <v>0</v>
      </c>
      <c r="T143" s="13">
        <f>S143*$G$143</f>
        <v>0</v>
      </c>
      <c r="V143" s="13">
        <f>U143*$G$143</f>
        <v>0</v>
      </c>
      <c r="X143" s="13">
        <f>W143*$G$143</f>
        <v>0</v>
      </c>
      <c r="Z143" s="13">
        <f>Y143*$G$143</f>
        <v>0</v>
      </c>
      <c r="AB143" s="13">
        <f>AA143*$G$143</f>
        <v>0</v>
      </c>
      <c r="AD143" s="13">
        <f>AC143*$G$143</f>
        <v>0</v>
      </c>
      <c r="AE143" s="12">
        <v>1</v>
      </c>
      <c r="AF143" s="13">
        <f>AE143*$G$143</f>
        <v>382.14</v>
      </c>
      <c r="AH143" s="13">
        <f>AG143*$G$143</f>
        <v>0</v>
      </c>
      <c r="AJ143" s="12">
        <f t="shared" si="7"/>
        <v>2</v>
      </c>
      <c r="AK143" s="13">
        <f t="shared" si="7"/>
        <v>764.28</v>
      </c>
      <c r="AL143" s="21">
        <f t="shared" si="6"/>
        <v>0.12029448066201062</v>
      </c>
    </row>
    <row r="144" spans="1:38">
      <c r="C144" s="9">
        <v>772104</v>
      </c>
      <c r="D144" s="6" t="s">
        <v>367</v>
      </c>
      <c r="G144" s="27">
        <v>79.040000000000006</v>
      </c>
      <c r="H144" s="32"/>
      <c r="I144" s="32"/>
      <c r="J144" s="32"/>
      <c r="L144" s="13">
        <f>K144*$G$144</f>
        <v>0</v>
      </c>
      <c r="N144" s="13">
        <f>M144*$G$144</f>
        <v>0</v>
      </c>
      <c r="O144" s="12">
        <v>1</v>
      </c>
      <c r="P144" s="13">
        <f>O144*$G$144</f>
        <v>79.040000000000006</v>
      </c>
      <c r="R144" s="13">
        <f>Q144*$G$144</f>
        <v>0</v>
      </c>
      <c r="T144" s="13">
        <f>S144*$G$144</f>
        <v>0</v>
      </c>
      <c r="V144" s="13">
        <f>U144*$G$144</f>
        <v>0</v>
      </c>
      <c r="X144" s="13">
        <f>W144*$G$144</f>
        <v>0</v>
      </c>
      <c r="Y144" s="12">
        <v>1</v>
      </c>
      <c r="Z144" s="13">
        <f>Y144*$G$144</f>
        <v>79.040000000000006</v>
      </c>
      <c r="AB144" s="13">
        <f>AA144*$G$144</f>
        <v>0</v>
      </c>
      <c r="AD144" s="13">
        <f>AC144*$G$144</f>
        <v>0</v>
      </c>
      <c r="AF144" s="13">
        <f>AE144*$G$144</f>
        <v>0</v>
      </c>
      <c r="AH144" s="13">
        <f>AG144*$G$144</f>
        <v>0</v>
      </c>
      <c r="AJ144" s="12">
        <f t="shared" si="7"/>
        <v>2</v>
      </c>
      <c r="AK144" s="13">
        <f t="shared" si="7"/>
        <v>158.08000000000001</v>
      </c>
      <c r="AL144" s="21">
        <f t="shared" si="6"/>
        <v>2.4881131918996498E-2</v>
      </c>
    </row>
    <row r="145" spans="3:38">
      <c r="G145" s="29"/>
      <c r="H145" s="33"/>
      <c r="I145" s="33"/>
      <c r="J145" s="33"/>
      <c r="AJ145" s="12"/>
      <c r="AK145" s="13"/>
      <c r="AL145" s="20"/>
    </row>
    <row r="146" spans="3:38">
      <c r="G146" s="29"/>
      <c r="H146" s="33"/>
      <c r="I146" s="33"/>
      <c r="J146" s="33"/>
      <c r="AJ146" s="12"/>
      <c r="AK146" s="13"/>
      <c r="AL146" s="20"/>
    </row>
    <row r="147" spans="3:38">
      <c r="AJ147" s="12"/>
      <c r="AK147" s="13"/>
    </row>
    <row r="148" spans="3:38">
      <c r="AJ148" s="12"/>
      <c r="AK148" s="13"/>
    </row>
    <row r="149" spans="3:38" ht="12.75" thickBot="1">
      <c r="K149" s="12">
        <f t="shared" ref="K149:AH149" si="8">SUM(K3:K148)</f>
        <v>631</v>
      </c>
      <c r="L149" s="13">
        <f>SUM(L3:L5,L8:L55,L65:L86,L88:L95,L98:L144)</f>
        <v>32654.820000000003</v>
      </c>
      <c r="M149" s="12">
        <f t="shared" si="8"/>
        <v>468</v>
      </c>
      <c r="N149" s="13">
        <f t="shared" si="8"/>
        <v>44176.87</v>
      </c>
      <c r="O149" s="12">
        <f t="shared" si="8"/>
        <v>785</v>
      </c>
      <c r="P149" s="13">
        <f t="shared" si="8"/>
        <v>71649.73000000001</v>
      </c>
      <c r="Q149" s="12">
        <f t="shared" si="8"/>
        <v>661</v>
      </c>
      <c r="R149" s="13">
        <f>SUM(R3:R148)</f>
        <v>84761.969999999987</v>
      </c>
      <c r="S149" s="12">
        <f t="shared" si="8"/>
        <v>559</v>
      </c>
      <c r="T149" s="13">
        <f t="shared" si="8"/>
        <v>66225.67</v>
      </c>
      <c r="U149" s="12">
        <f t="shared" si="8"/>
        <v>693</v>
      </c>
      <c r="V149" s="13">
        <f>SUM(V3:V148)</f>
        <v>50822.580000000009</v>
      </c>
      <c r="W149" s="12">
        <f t="shared" si="8"/>
        <v>706</v>
      </c>
      <c r="X149" s="13">
        <f t="shared" si="8"/>
        <v>48895.180000000008</v>
      </c>
      <c r="Y149" s="12">
        <f t="shared" si="8"/>
        <v>664</v>
      </c>
      <c r="Z149" s="13">
        <f t="shared" si="8"/>
        <v>44047.509999999995</v>
      </c>
      <c r="AA149" s="12">
        <f t="shared" si="8"/>
        <v>802</v>
      </c>
      <c r="AB149" s="13">
        <f t="shared" si="8"/>
        <v>47852.45</v>
      </c>
      <c r="AC149" s="12">
        <f t="shared" si="8"/>
        <v>784</v>
      </c>
      <c r="AD149" s="13">
        <f t="shared" si="8"/>
        <v>49753.610000000015</v>
      </c>
      <c r="AE149" s="12">
        <f t="shared" si="8"/>
        <v>732</v>
      </c>
      <c r="AF149" s="13">
        <f t="shared" si="8"/>
        <v>43127.56</v>
      </c>
      <c r="AG149" s="12">
        <f t="shared" si="8"/>
        <v>697</v>
      </c>
      <c r="AH149" s="13">
        <f t="shared" si="8"/>
        <v>46538.400000000009</v>
      </c>
      <c r="AJ149" s="12">
        <f>SUM(AJ3:AJ148)</f>
        <v>8182</v>
      </c>
      <c r="AK149" s="13">
        <f>SUM(AK3:AK148)</f>
        <v>635340.86999999988</v>
      </c>
      <c r="AL149" s="21">
        <f>SUM(AL3:AL148)</f>
        <v>100.00000000000003</v>
      </c>
    </row>
    <row r="150" spans="3:38" ht="12.75" thickBot="1">
      <c r="C150" s="53" t="s">
        <v>398</v>
      </c>
      <c r="K150" s="12" t="s">
        <v>359</v>
      </c>
      <c r="L150" s="19">
        <f>L149*0.91</f>
        <v>29715.886200000004</v>
      </c>
      <c r="N150" s="19">
        <f>N149*0.91</f>
        <v>40200.951700000005</v>
      </c>
      <c r="P150" s="19">
        <f>P149*0.91</f>
        <v>65201.254300000015</v>
      </c>
      <c r="R150" s="19">
        <f>R149*0.91</f>
        <v>77133.392699999997</v>
      </c>
      <c r="S150" s="13"/>
      <c r="T150" s="19">
        <f>T149*0.91</f>
        <v>60265.359700000001</v>
      </c>
      <c r="U150" s="13"/>
      <c r="V150" s="19">
        <f>V149*0.91</f>
        <v>46248.547800000008</v>
      </c>
      <c r="W150" s="13"/>
      <c r="X150" s="19">
        <f>X149*0.91</f>
        <v>44494.613800000006</v>
      </c>
      <c r="Y150" s="13"/>
      <c r="Z150" s="19">
        <f>Z149*0.8</f>
        <v>35238.007999999994</v>
      </c>
      <c r="AB150" s="19">
        <f>AB149*0.91</f>
        <v>43545.729500000001</v>
      </c>
      <c r="AD150" s="19">
        <f>AD149*0.91</f>
        <v>45275.785100000016</v>
      </c>
      <c r="AF150" s="19">
        <f>AF149*0.91</f>
        <v>39246.079599999997</v>
      </c>
      <c r="AH150" s="19">
        <f>AH149*0.91</f>
        <v>42349.94400000001</v>
      </c>
      <c r="AK150" s="19">
        <f>SUM(AH150,AF150,AD150,AB150,Z150,X150,V150,T150,R150,P150,N150,L150)</f>
        <v>568915.55239999993</v>
      </c>
    </row>
    <row r="151" spans="3:38">
      <c r="K151" s="12" t="s">
        <v>371</v>
      </c>
      <c r="L151" s="22">
        <f>100-((L150/L149)*100)</f>
        <v>9</v>
      </c>
      <c r="M151" s="22"/>
      <c r="N151" s="22">
        <f>100-((N150/N149)*100)</f>
        <v>9</v>
      </c>
      <c r="O151" s="22"/>
      <c r="P151" s="22">
        <f>100-((P150/P149)*100)</f>
        <v>9</v>
      </c>
      <c r="Q151" s="22"/>
      <c r="R151" s="22">
        <f>100-((R150/R149)*100)</f>
        <v>8.9999999999999858</v>
      </c>
      <c r="S151" s="22"/>
      <c r="T151" s="22">
        <f>100-((T150/T149)*100)</f>
        <v>9</v>
      </c>
      <c r="U151" s="22"/>
      <c r="V151" s="22">
        <f>100-((V150/V149)*100)</f>
        <v>9</v>
      </c>
      <c r="W151" s="22"/>
      <c r="X151" s="22">
        <f>100-((X150/X149)*100)</f>
        <v>9</v>
      </c>
      <c r="Y151" s="22"/>
      <c r="Z151" s="22">
        <f>100-((Z150/Z149)*100)</f>
        <v>20</v>
      </c>
      <c r="AB151" s="22">
        <f>100-((AB150/AB149)*100)</f>
        <v>9</v>
      </c>
      <c r="AD151" s="22">
        <f>100-((AD150/AD149)*100)</f>
        <v>9</v>
      </c>
      <c r="AF151" s="22">
        <f>100-((AF150/AF149)*100)</f>
        <v>9</v>
      </c>
      <c r="AH151" s="22">
        <f>100-((AH150/AH149)*100)</f>
        <v>9</v>
      </c>
      <c r="AJ151" s="9" t="s">
        <v>396</v>
      </c>
      <c r="AK151" s="22">
        <f>AVERAGE(L151:AH151)</f>
        <v>9.9166666666666661</v>
      </c>
    </row>
    <row r="152" spans="3:38">
      <c r="L152" s="21"/>
      <c r="AJ152" s="9">
        <v>2200</v>
      </c>
    </row>
    <row r="153" spans="3:38">
      <c r="D153" s="17"/>
    </row>
    <row r="155" spans="3:38">
      <c r="C155" s="24">
        <v>2014</v>
      </c>
    </row>
    <row r="156" spans="3:38">
      <c r="C156" s="6" t="s">
        <v>372</v>
      </c>
    </row>
    <row r="157" spans="3:38">
      <c r="C157" s="6" t="s">
        <v>373</v>
      </c>
    </row>
    <row r="158" spans="3:38">
      <c r="C158" s="6" t="s">
        <v>374</v>
      </c>
    </row>
    <row r="159" spans="3:38">
      <c r="C159" s="6"/>
    </row>
    <row r="160" spans="3:38">
      <c r="C160" s="6"/>
    </row>
    <row r="162" spans="4:39">
      <c r="D162" s="51" t="s">
        <v>397</v>
      </c>
    </row>
    <row r="163" spans="4:39">
      <c r="D163" s="34" t="s">
        <v>378</v>
      </c>
      <c r="E163" s="35"/>
      <c r="F163" s="56"/>
      <c r="G163" s="36"/>
      <c r="H163" s="37">
        <v>13.25</v>
      </c>
      <c r="I163" s="37">
        <f>H163*1.55</f>
        <v>20.537500000000001</v>
      </c>
      <c r="J163" s="50">
        <f t="shared" ref="J163:J180" si="9">H163*2</f>
        <v>26.5</v>
      </c>
      <c r="AK163" s="38">
        <f>(I163*$AJ$152)*0.2</f>
        <v>9036.5</v>
      </c>
      <c r="AL163" s="39"/>
      <c r="AM163" s="2"/>
    </row>
    <row r="164" spans="4:39">
      <c r="D164" s="34" t="s">
        <v>379</v>
      </c>
      <c r="E164" s="35"/>
      <c r="F164" s="56"/>
      <c r="G164" s="36"/>
      <c r="H164" s="37">
        <v>9</v>
      </c>
      <c r="I164" s="37">
        <f>H164*1.55</f>
        <v>13.950000000000001</v>
      </c>
      <c r="J164" s="50">
        <f t="shared" si="9"/>
        <v>18</v>
      </c>
      <c r="AK164" s="38">
        <f>I164*$AJ$152</f>
        <v>30690.000000000004</v>
      </c>
      <c r="AL164" s="39"/>
      <c r="AM164" s="2"/>
    </row>
    <row r="165" spans="4:39">
      <c r="D165" s="34" t="s">
        <v>395</v>
      </c>
      <c r="E165" s="35"/>
      <c r="F165" s="56"/>
      <c r="G165" s="36"/>
      <c r="H165" s="37">
        <v>5.75</v>
      </c>
      <c r="I165" s="37">
        <f>H165*1.55</f>
        <v>8.9124999999999996</v>
      </c>
      <c r="J165" s="50">
        <f t="shared" si="9"/>
        <v>11.5</v>
      </c>
      <c r="AK165" s="38">
        <f>(I165*$AJ$152)*0.05</f>
        <v>980.375</v>
      </c>
      <c r="AL165" s="39"/>
      <c r="AM165" s="2"/>
    </row>
    <row r="166" spans="4:39">
      <c r="D166" s="34" t="s">
        <v>380</v>
      </c>
      <c r="E166" s="35"/>
      <c r="F166" s="56"/>
      <c r="G166" s="36"/>
      <c r="H166" s="37">
        <v>19.25</v>
      </c>
      <c r="I166" s="37">
        <f>H166*1.55</f>
        <v>29.837500000000002</v>
      </c>
      <c r="J166" s="50">
        <f t="shared" si="9"/>
        <v>38.5</v>
      </c>
      <c r="AK166" s="38">
        <f>(I166*$AJ$152)*0.1</f>
        <v>6564.25</v>
      </c>
      <c r="AL166" s="39"/>
      <c r="AM166" s="2"/>
    </row>
    <row r="167" spans="4:39">
      <c r="D167" s="34" t="s">
        <v>400</v>
      </c>
      <c r="E167" s="35"/>
      <c r="F167" s="56">
        <v>69.45</v>
      </c>
      <c r="G167" s="36"/>
      <c r="H167" s="37"/>
      <c r="I167" s="37"/>
      <c r="J167" s="50"/>
      <c r="AK167" s="38"/>
      <c r="AL167" s="39"/>
      <c r="AM167" s="2"/>
    </row>
    <row r="168" spans="4:39">
      <c r="D168" s="34" t="s">
        <v>382</v>
      </c>
      <c r="E168" s="35"/>
      <c r="F168" s="56"/>
      <c r="G168" s="36"/>
      <c r="H168" s="37">
        <v>44</v>
      </c>
      <c r="I168" s="37">
        <f t="shared" ref="I168:I180" si="10">H168*1.55</f>
        <v>68.2</v>
      </c>
      <c r="J168" s="50">
        <f t="shared" si="9"/>
        <v>88</v>
      </c>
      <c r="AK168" s="38">
        <f>(I168*$AJ$152)*0.1</f>
        <v>15004</v>
      </c>
      <c r="AL168" s="39"/>
      <c r="AM168" s="2"/>
    </row>
    <row r="169" spans="4:39">
      <c r="D169" s="34" t="s">
        <v>381</v>
      </c>
      <c r="E169" s="35"/>
      <c r="F169" s="56"/>
      <c r="G169" s="36"/>
      <c r="H169" s="37">
        <v>75</v>
      </c>
      <c r="I169" s="37">
        <f t="shared" si="10"/>
        <v>116.25</v>
      </c>
      <c r="J169" s="50">
        <f t="shared" si="9"/>
        <v>150</v>
      </c>
      <c r="AK169" s="38">
        <f>(I169*$AJ$152)*0.1</f>
        <v>25575</v>
      </c>
      <c r="AL169" s="39"/>
      <c r="AM169" s="40">
        <f>SUM(AK163:AK174)</f>
        <v>119136.875</v>
      </c>
    </row>
    <row r="170" spans="4:39">
      <c r="D170" s="34" t="s">
        <v>383</v>
      </c>
      <c r="E170" s="35"/>
      <c r="F170" s="56"/>
      <c r="G170" s="36"/>
      <c r="H170" s="37">
        <v>27</v>
      </c>
      <c r="I170" s="37">
        <f t="shared" si="10"/>
        <v>41.85</v>
      </c>
      <c r="J170" s="50">
        <f t="shared" si="9"/>
        <v>54</v>
      </c>
      <c r="AK170" s="38">
        <f>(I170*$AJ$152)*0.1</f>
        <v>9207</v>
      </c>
      <c r="AL170" s="39"/>
      <c r="AM170" s="2"/>
    </row>
    <row r="171" spans="4:39">
      <c r="D171" s="34" t="s">
        <v>384</v>
      </c>
      <c r="E171" s="35"/>
      <c r="F171" s="56"/>
      <c r="G171" s="36"/>
      <c r="H171" s="37">
        <v>13.75</v>
      </c>
      <c r="I171" s="37">
        <f t="shared" si="10"/>
        <v>21.3125</v>
      </c>
      <c r="J171" s="50">
        <f t="shared" si="9"/>
        <v>27.5</v>
      </c>
      <c r="AK171" s="38">
        <f>(I171*$AJ$152)*0.1</f>
        <v>4688.75</v>
      </c>
      <c r="AL171" s="39"/>
      <c r="AM171" s="2"/>
    </row>
    <row r="172" spans="4:39">
      <c r="D172" s="34" t="s">
        <v>385</v>
      </c>
      <c r="E172" s="35"/>
      <c r="F172" s="56"/>
      <c r="G172" s="36"/>
      <c r="H172" s="37">
        <v>11.25</v>
      </c>
      <c r="I172" s="37">
        <f t="shared" si="10"/>
        <v>17.4375</v>
      </c>
      <c r="J172" s="50">
        <f t="shared" si="9"/>
        <v>22.5</v>
      </c>
      <c r="AK172" s="38">
        <f>(I172*$AJ$152)*0.2</f>
        <v>7672.5</v>
      </c>
      <c r="AL172" s="39"/>
      <c r="AM172" s="2"/>
    </row>
    <row r="173" spans="4:39">
      <c r="D173" s="41" t="s">
        <v>387</v>
      </c>
      <c r="E173" s="35"/>
      <c r="F173" s="56"/>
      <c r="G173" s="36"/>
      <c r="H173" s="37">
        <v>17.5</v>
      </c>
      <c r="I173" s="37">
        <f t="shared" si="10"/>
        <v>27.125</v>
      </c>
      <c r="J173" s="50">
        <f t="shared" si="9"/>
        <v>35</v>
      </c>
      <c r="AK173" s="38">
        <f>(I173*$AJ$152)*0.1</f>
        <v>5967.5</v>
      </c>
      <c r="AL173" s="39"/>
      <c r="AM173" s="2"/>
    </row>
    <row r="174" spans="4:39">
      <c r="D174" s="41" t="s">
        <v>386</v>
      </c>
      <c r="E174" s="35"/>
      <c r="F174" s="56"/>
      <c r="G174" s="36"/>
      <c r="H174" s="37">
        <v>11</v>
      </c>
      <c r="I174" s="37">
        <f t="shared" si="10"/>
        <v>17.05</v>
      </c>
      <c r="J174" s="50">
        <f t="shared" si="9"/>
        <v>22</v>
      </c>
      <c r="AK174" s="38">
        <f>(I174*$AJ$152)*0.1</f>
        <v>3751</v>
      </c>
      <c r="AL174" s="39"/>
      <c r="AM174" s="2"/>
    </row>
    <row r="175" spans="4:39">
      <c r="D175" s="46" t="s">
        <v>389</v>
      </c>
      <c r="G175" s="47"/>
      <c r="H175" s="48"/>
      <c r="I175" s="48"/>
      <c r="J175" s="48"/>
    </row>
    <row r="176" spans="4:39">
      <c r="D176" s="43" t="s">
        <v>394</v>
      </c>
      <c r="E176" s="42"/>
      <c r="F176" s="57"/>
      <c r="G176" s="44"/>
      <c r="H176" s="45">
        <v>2</v>
      </c>
      <c r="I176" s="37">
        <f t="shared" si="10"/>
        <v>3.1</v>
      </c>
      <c r="J176" s="50">
        <f t="shared" si="9"/>
        <v>4</v>
      </c>
    </row>
    <row r="177" spans="4:10">
      <c r="D177" s="43" t="s">
        <v>390</v>
      </c>
      <c r="E177" s="42"/>
      <c r="F177" s="57"/>
      <c r="G177" s="44"/>
      <c r="H177" s="45">
        <v>2.25</v>
      </c>
      <c r="I177" s="37">
        <f t="shared" si="10"/>
        <v>3.4875000000000003</v>
      </c>
      <c r="J177" s="50">
        <f t="shared" si="9"/>
        <v>4.5</v>
      </c>
    </row>
    <row r="178" spans="4:10">
      <c r="D178" s="43" t="s">
        <v>391</v>
      </c>
      <c r="E178" s="42"/>
      <c r="F178" s="57"/>
      <c r="G178" s="44"/>
      <c r="H178" s="45">
        <v>1</v>
      </c>
      <c r="I178" s="37">
        <f t="shared" si="10"/>
        <v>1.55</v>
      </c>
      <c r="J178" s="50">
        <f t="shared" si="9"/>
        <v>2</v>
      </c>
    </row>
    <row r="179" spans="4:10">
      <c r="D179" s="43" t="s">
        <v>392</v>
      </c>
      <c r="E179" s="42"/>
      <c r="F179" s="57"/>
      <c r="G179" s="44"/>
      <c r="H179" s="45">
        <v>1</v>
      </c>
      <c r="I179" s="37">
        <f t="shared" si="10"/>
        <v>1.55</v>
      </c>
      <c r="J179" s="50">
        <f t="shared" si="9"/>
        <v>2</v>
      </c>
    </row>
    <row r="180" spans="4:10">
      <c r="D180" s="43" t="s">
        <v>393</v>
      </c>
      <c r="E180" s="42"/>
      <c r="F180" s="57"/>
      <c r="G180" s="44"/>
      <c r="H180" s="45">
        <v>3.25</v>
      </c>
      <c r="I180" s="37">
        <f t="shared" si="10"/>
        <v>5.0375000000000005</v>
      </c>
      <c r="J180" s="50">
        <f t="shared" si="9"/>
        <v>6.5</v>
      </c>
    </row>
  </sheetData>
  <mergeCells count="12">
    <mergeCell ref="AG1:AH1"/>
    <mergeCell ref="K1:L1"/>
    <mergeCell ref="M1:N1"/>
    <mergeCell ref="O1:P1"/>
    <mergeCell ref="Q1:R1"/>
    <mergeCell ref="S1:T1"/>
    <mergeCell ref="U1:V1"/>
    <mergeCell ref="W1:X1"/>
    <mergeCell ref="Y1:Z1"/>
    <mergeCell ref="AA1:AB1"/>
    <mergeCell ref="AC1:AD1"/>
    <mergeCell ref="AE1:A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3"/>
  <sheetViews>
    <sheetView topLeftCell="A28" workbookViewId="0">
      <selection activeCell="C23" sqref="C23"/>
    </sheetView>
  </sheetViews>
  <sheetFormatPr defaultColWidth="8.85546875" defaultRowHeight="12.75"/>
  <cols>
    <col min="1" max="1" width="2.85546875" style="145" customWidth="1"/>
    <col min="2" max="2" width="8.5703125" style="149" bestFit="1" customWidth="1"/>
    <col min="3" max="3" width="69.5703125" style="145" bestFit="1" customWidth="1"/>
    <col min="4" max="4" width="9.42578125" style="150" customWidth="1"/>
    <col min="5" max="5" width="10" style="150" bestFit="1" customWidth="1"/>
    <col min="6" max="7" width="8.85546875" style="152"/>
    <col min="8" max="16384" width="8.85546875" style="145"/>
  </cols>
  <sheetData>
    <row r="1" spans="2:7" s="151" customFormat="1" ht="60">
      <c r="B1" s="139" t="s">
        <v>555</v>
      </c>
      <c r="C1" s="139" t="s">
        <v>554</v>
      </c>
      <c r="D1" s="141" t="s">
        <v>499</v>
      </c>
      <c r="E1" s="140" t="s">
        <v>498</v>
      </c>
      <c r="F1" s="153" t="s">
        <v>565</v>
      </c>
      <c r="G1" s="153" t="s">
        <v>566</v>
      </c>
    </row>
    <row r="2" spans="2:7" ht="17.100000000000001" customHeight="1">
      <c r="B2" s="142"/>
      <c r="C2" s="143" t="s">
        <v>541</v>
      </c>
      <c r="D2" s="144">
        <v>0</v>
      </c>
      <c r="E2" s="144">
        <v>111.6</v>
      </c>
    </row>
    <row r="3" spans="2:7" ht="17.100000000000001" customHeight="1">
      <c r="B3" s="142"/>
      <c r="C3" s="143" t="s">
        <v>564</v>
      </c>
      <c r="D3" s="144">
        <v>7</v>
      </c>
      <c r="E3" s="144">
        <v>11</v>
      </c>
      <c r="F3" s="152">
        <v>6.9</v>
      </c>
      <c r="G3" s="152">
        <v>7.18</v>
      </c>
    </row>
    <row r="4" spans="2:7" ht="17.100000000000001" customHeight="1">
      <c r="B4" s="142"/>
      <c r="C4" s="143" t="s">
        <v>546</v>
      </c>
      <c r="D4" s="144">
        <v>0</v>
      </c>
      <c r="E4" s="144">
        <v>250</v>
      </c>
    </row>
    <row r="5" spans="2:7" ht="17.100000000000001" customHeight="1">
      <c r="B5" s="142"/>
      <c r="C5" s="143" t="s">
        <v>545</v>
      </c>
      <c r="D5" s="144">
        <v>0</v>
      </c>
      <c r="E5" s="144">
        <v>100</v>
      </c>
    </row>
    <row r="6" spans="2:7" ht="17.100000000000001" customHeight="1">
      <c r="B6" s="142"/>
      <c r="C6" s="143" t="s">
        <v>544</v>
      </c>
      <c r="D6" s="144"/>
      <c r="E6" s="144" t="s">
        <v>542</v>
      </c>
    </row>
    <row r="7" spans="2:7" ht="17.100000000000001" customHeight="1">
      <c r="B7" s="142"/>
      <c r="C7" s="143" t="s">
        <v>543</v>
      </c>
      <c r="D7" s="144">
        <v>11</v>
      </c>
      <c r="E7" s="144" t="s">
        <v>542</v>
      </c>
      <c r="F7" s="152">
        <v>12.2</v>
      </c>
      <c r="G7" s="152">
        <v>18.91</v>
      </c>
    </row>
    <row r="8" spans="2:7" ht="17.100000000000001" customHeight="1">
      <c r="B8" s="142"/>
      <c r="C8" s="143" t="s">
        <v>508</v>
      </c>
      <c r="D8" s="144">
        <v>146.25</v>
      </c>
      <c r="E8" s="144"/>
    </row>
    <row r="9" spans="2:7" ht="17.100000000000001" customHeight="1">
      <c r="B9" s="142"/>
      <c r="C9" s="143" t="s">
        <v>507</v>
      </c>
      <c r="D9" s="144">
        <v>117</v>
      </c>
      <c r="E9" s="144"/>
    </row>
    <row r="10" spans="2:7" ht="17.100000000000001" customHeight="1">
      <c r="B10" s="142"/>
      <c r="C10" s="143" t="s">
        <v>505</v>
      </c>
      <c r="D10" s="144">
        <v>80.25</v>
      </c>
      <c r="E10" s="144"/>
    </row>
    <row r="11" spans="2:7" ht="17.100000000000001" customHeight="1">
      <c r="B11" s="142"/>
      <c r="C11" s="143" t="s">
        <v>504</v>
      </c>
      <c r="D11" s="144">
        <v>66</v>
      </c>
      <c r="E11" s="144"/>
    </row>
    <row r="12" spans="2:7" ht="17.100000000000001" customHeight="1">
      <c r="B12" s="142"/>
      <c r="C12" s="143" t="s">
        <v>506</v>
      </c>
      <c r="D12" s="144">
        <v>237.25</v>
      </c>
      <c r="E12" s="144"/>
    </row>
    <row r="13" spans="2:7" ht="17.100000000000001" customHeight="1">
      <c r="B13" s="142">
        <v>1699</v>
      </c>
      <c r="C13" s="143" t="s">
        <v>510</v>
      </c>
      <c r="D13" s="144">
        <v>101</v>
      </c>
      <c r="E13" s="144">
        <v>240.03</v>
      </c>
    </row>
    <row r="14" spans="2:7" ht="17.100000000000001" customHeight="1">
      <c r="B14" s="142"/>
      <c r="C14" s="143" t="s">
        <v>509</v>
      </c>
      <c r="D14" s="144">
        <v>79.25</v>
      </c>
      <c r="E14" s="144"/>
    </row>
    <row r="15" spans="2:7" ht="17.100000000000001" customHeight="1">
      <c r="B15" s="142">
        <v>1640</v>
      </c>
      <c r="C15" s="143" t="s">
        <v>539</v>
      </c>
      <c r="D15" s="144">
        <v>44</v>
      </c>
      <c r="E15" s="144">
        <v>66</v>
      </c>
    </row>
    <row r="16" spans="2:7" ht="17.100000000000001" customHeight="1">
      <c r="B16" s="142"/>
      <c r="C16" s="143" t="s">
        <v>500</v>
      </c>
      <c r="D16" s="144">
        <v>49.25</v>
      </c>
      <c r="E16" s="144"/>
    </row>
    <row r="17" spans="2:8" ht="17.100000000000001" customHeight="1">
      <c r="B17" s="142"/>
      <c r="C17" s="143" t="s">
        <v>501</v>
      </c>
      <c r="D17" s="144">
        <v>5</v>
      </c>
      <c r="E17" s="144">
        <v>14.71</v>
      </c>
      <c r="F17" s="152">
        <v>4.75</v>
      </c>
      <c r="G17" s="152">
        <v>6.9</v>
      </c>
    </row>
    <row r="18" spans="2:8" ht="17.100000000000001" customHeight="1">
      <c r="B18" s="142">
        <v>1624</v>
      </c>
      <c r="C18" s="143" t="s">
        <v>502</v>
      </c>
      <c r="D18" s="144">
        <v>39</v>
      </c>
      <c r="E18" s="144">
        <v>85</v>
      </c>
    </row>
    <row r="19" spans="2:8" ht="17.100000000000001" customHeight="1">
      <c r="B19" s="142">
        <v>1623</v>
      </c>
      <c r="C19" s="143" t="s">
        <v>503</v>
      </c>
      <c r="D19" s="144">
        <v>11</v>
      </c>
      <c r="E19" s="144">
        <v>30.57</v>
      </c>
      <c r="F19" s="152">
        <v>20.61</v>
      </c>
      <c r="G19" s="152">
        <v>31.95</v>
      </c>
    </row>
    <row r="20" spans="2:8" ht="17.100000000000001" customHeight="1">
      <c r="B20" s="142"/>
      <c r="C20" s="143" t="s">
        <v>563</v>
      </c>
      <c r="D20" s="144">
        <v>5</v>
      </c>
      <c r="E20" s="144"/>
    </row>
    <row r="21" spans="2:8" ht="17.100000000000001" customHeight="1">
      <c r="B21" s="142"/>
      <c r="C21" s="143" t="s">
        <v>511</v>
      </c>
      <c r="D21" s="144">
        <v>240.5</v>
      </c>
      <c r="E21" s="144"/>
    </row>
    <row r="22" spans="2:8" ht="17.100000000000001" customHeight="1">
      <c r="B22" s="142"/>
      <c r="C22" s="143" t="s">
        <v>512</v>
      </c>
      <c r="D22" s="144">
        <v>98.5</v>
      </c>
      <c r="E22" s="144"/>
    </row>
    <row r="23" spans="2:8" ht="17.100000000000001" customHeight="1">
      <c r="B23" s="142"/>
      <c r="C23" s="143" t="s">
        <v>513</v>
      </c>
      <c r="D23" s="144">
        <v>13.5</v>
      </c>
      <c r="E23" s="144"/>
    </row>
    <row r="24" spans="2:8" ht="17.100000000000001" customHeight="1">
      <c r="B24" s="142"/>
      <c r="C24" s="143" t="s">
        <v>514</v>
      </c>
      <c r="D24" s="144">
        <v>284.5</v>
      </c>
      <c r="E24" s="144"/>
      <c r="F24" s="152">
        <v>412.72</v>
      </c>
      <c r="G24" s="152">
        <v>673.81</v>
      </c>
      <c r="H24" s="145" t="s">
        <v>567</v>
      </c>
    </row>
    <row r="25" spans="2:8" ht="17.100000000000001" customHeight="1">
      <c r="B25" s="142"/>
      <c r="C25" s="143" t="s">
        <v>515</v>
      </c>
      <c r="D25" s="144">
        <v>52.75</v>
      </c>
      <c r="E25" s="144"/>
    </row>
    <row r="26" spans="2:8" ht="17.100000000000001" customHeight="1">
      <c r="B26" s="142">
        <v>1629</v>
      </c>
      <c r="C26" s="143" t="s">
        <v>561</v>
      </c>
      <c r="D26" s="144">
        <v>20</v>
      </c>
      <c r="E26" s="144">
        <v>85</v>
      </c>
    </row>
    <row r="27" spans="2:8" ht="17.100000000000001" customHeight="1">
      <c r="B27" s="142">
        <v>1628</v>
      </c>
      <c r="C27" s="143" t="s">
        <v>562</v>
      </c>
      <c r="D27" s="144">
        <v>15.5</v>
      </c>
      <c r="E27" s="144">
        <v>61</v>
      </c>
      <c r="F27" s="152">
        <v>16.11</v>
      </c>
      <c r="G27" s="152">
        <v>24.97</v>
      </c>
    </row>
    <row r="28" spans="2:8" ht="17.100000000000001" customHeight="1">
      <c r="B28" s="142"/>
      <c r="C28" s="143" t="s">
        <v>516</v>
      </c>
      <c r="D28" s="144">
        <v>5.75</v>
      </c>
      <c r="E28" s="144"/>
    </row>
    <row r="29" spans="2:8" ht="17.100000000000001" customHeight="1">
      <c r="B29" s="142">
        <v>1633</v>
      </c>
      <c r="C29" s="143" t="s">
        <v>538</v>
      </c>
      <c r="D29" s="144">
        <v>71.75</v>
      </c>
      <c r="E29" s="144">
        <v>450.63</v>
      </c>
    </row>
    <row r="30" spans="2:8" ht="17.100000000000001" customHeight="1">
      <c r="B30" s="142">
        <v>1688</v>
      </c>
      <c r="C30" s="143" t="s">
        <v>517</v>
      </c>
      <c r="D30" s="144">
        <v>21</v>
      </c>
      <c r="E30" s="144">
        <v>56.28</v>
      </c>
    </row>
    <row r="31" spans="2:8" ht="17.100000000000001" customHeight="1">
      <c r="B31" s="142"/>
      <c r="C31" s="143" t="s">
        <v>518</v>
      </c>
      <c r="D31" s="144">
        <v>18.75</v>
      </c>
      <c r="E31" s="144"/>
    </row>
    <row r="32" spans="2:8" ht="17.100000000000001" customHeight="1">
      <c r="B32" s="142"/>
      <c r="C32" s="143" t="s">
        <v>520</v>
      </c>
      <c r="D32" s="144">
        <v>107</v>
      </c>
      <c r="E32" s="144"/>
    </row>
    <row r="33" spans="2:7" ht="17.100000000000001" customHeight="1">
      <c r="B33" s="142">
        <v>1619</v>
      </c>
      <c r="C33" s="143" t="s">
        <v>519</v>
      </c>
      <c r="D33" s="144">
        <v>75</v>
      </c>
      <c r="E33" s="144">
        <v>150</v>
      </c>
    </row>
    <row r="34" spans="2:7" ht="17.100000000000001" customHeight="1">
      <c r="B34" s="142">
        <v>1621</v>
      </c>
      <c r="C34" s="143" t="s">
        <v>521</v>
      </c>
      <c r="D34" s="144">
        <v>44</v>
      </c>
      <c r="E34" s="144">
        <v>88</v>
      </c>
    </row>
    <row r="35" spans="2:7" ht="17.100000000000001" customHeight="1">
      <c r="B35" s="142"/>
      <c r="C35" s="143" t="s">
        <v>525</v>
      </c>
      <c r="D35" s="144">
        <v>10</v>
      </c>
      <c r="E35" s="144"/>
    </row>
    <row r="36" spans="2:7" ht="17.100000000000001" customHeight="1">
      <c r="B36" s="142"/>
      <c r="C36" s="143" t="s">
        <v>526</v>
      </c>
      <c r="D36" s="144">
        <v>19.25</v>
      </c>
      <c r="E36" s="144"/>
      <c r="F36" s="152">
        <v>28.33</v>
      </c>
      <c r="G36" s="152">
        <v>43.91</v>
      </c>
    </row>
    <row r="37" spans="2:7" ht="17.100000000000001" customHeight="1">
      <c r="B37" s="142">
        <v>1630</v>
      </c>
      <c r="C37" s="143" t="s">
        <v>535</v>
      </c>
      <c r="D37" s="144">
        <v>261.75</v>
      </c>
      <c r="E37" s="144">
        <v>360.06</v>
      </c>
      <c r="F37" s="152">
        <v>225.36</v>
      </c>
      <c r="G37" s="152">
        <v>344.99</v>
      </c>
    </row>
    <row r="38" spans="2:7" ht="17.100000000000001" customHeight="1">
      <c r="B38" s="142"/>
      <c r="C38" s="143" t="s">
        <v>529</v>
      </c>
      <c r="D38" s="144">
        <v>27</v>
      </c>
      <c r="E38" s="144"/>
      <c r="F38" s="152">
        <v>23.94</v>
      </c>
      <c r="G38" s="152">
        <v>37.1</v>
      </c>
    </row>
    <row r="39" spans="2:7" ht="17.100000000000001" customHeight="1">
      <c r="B39" s="142"/>
      <c r="C39" s="143" t="s">
        <v>530</v>
      </c>
      <c r="D39" s="144">
        <v>13.75</v>
      </c>
      <c r="E39" s="144"/>
      <c r="F39" s="152">
        <v>10.36</v>
      </c>
      <c r="G39" s="152">
        <v>16.05</v>
      </c>
    </row>
    <row r="40" spans="2:7" ht="17.100000000000001" customHeight="1">
      <c r="B40" s="142">
        <v>1594</v>
      </c>
      <c r="C40" s="143" t="s">
        <v>557</v>
      </c>
      <c r="D40" s="144">
        <v>11</v>
      </c>
      <c r="E40" s="144">
        <v>17.5</v>
      </c>
    </row>
    <row r="41" spans="2:7" ht="17.100000000000001" customHeight="1">
      <c r="B41" s="142">
        <v>1632</v>
      </c>
      <c r="C41" s="143" t="s">
        <v>528</v>
      </c>
      <c r="D41" s="144">
        <v>108.25</v>
      </c>
      <c r="E41" s="144">
        <v>240.04</v>
      </c>
    </row>
    <row r="42" spans="2:7" ht="17.100000000000001" customHeight="1">
      <c r="B42" s="142">
        <v>1631</v>
      </c>
      <c r="C42" s="143" t="s">
        <v>527</v>
      </c>
      <c r="D42" s="144">
        <v>75</v>
      </c>
      <c r="E42" s="144">
        <v>240.04</v>
      </c>
      <c r="F42" s="152">
        <v>115.22</v>
      </c>
      <c r="G42" s="152">
        <v>178.6</v>
      </c>
    </row>
    <row r="43" spans="2:7" ht="17.100000000000001" customHeight="1">
      <c r="B43" s="142">
        <v>1684</v>
      </c>
      <c r="C43" s="143" t="s">
        <v>550</v>
      </c>
      <c r="D43" s="144">
        <v>17.5</v>
      </c>
      <c r="E43" s="144">
        <v>28.67</v>
      </c>
    </row>
    <row r="44" spans="2:7" ht="17.100000000000001" customHeight="1">
      <c r="B44" s="142">
        <v>1626</v>
      </c>
      <c r="C44" s="143" t="s">
        <v>540</v>
      </c>
      <c r="D44" s="144">
        <v>9</v>
      </c>
      <c r="E44" s="144">
        <v>13.95</v>
      </c>
    </row>
    <row r="45" spans="2:7" ht="17.100000000000001" customHeight="1">
      <c r="B45" s="146">
        <v>1593</v>
      </c>
      <c r="C45" s="143" t="s">
        <v>548</v>
      </c>
      <c r="D45" s="144">
        <v>11</v>
      </c>
      <c r="E45" s="144">
        <v>17.05</v>
      </c>
    </row>
    <row r="46" spans="2:7" ht="17.100000000000001" customHeight="1">
      <c r="B46" s="142">
        <v>1636</v>
      </c>
      <c r="C46" s="143" t="s">
        <v>536</v>
      </c>
      <c r="D46" s="144">
        <v>60</v>
      </c>
      <c r="E46" s="144">
        <v>1200</v>
      </c>
    </row>
    <row r="47" spans="2:7" ht="17.100000000000001" customHeight="1">
      <c r="B47" s="142">
        <v>1635</v>
      </c>
      <c r="C47" s="143" t="s">
        <v>537</v>
      </c>
      <c r="D47" s="144">
        <v>60</v>
      </c>
      <c r="E47" s="144">
        <v>120.02</v>
      </c>
    </row>
    <row r="48" spans="2:7" ht="17.100000000000001" customHeight="1">
      <c r="B48" s="142">
        <v>1604</v>
      </c>
      <c r="C48" s="143" t="s">
        <v>524</v>
      </c>
      <c r="D48" s="144">
        <v>0</v>
      </c>
      <c r="E48" s="144">
        <v>170.97</v>
      </c>
    </row>
    <row r="49" spans="2:7" ht="17.100000000000001" customHeight="1">
      <c r="B49" s="142">
        <v>1605</v>
      </c>
      <c r="C49" s="143" t="s">
        <v>523</v>
      </c>
      <c r="D49" s="144">
        <v>0</v>
      </c>
      <c r="E49" s="144">
        <v>558.19000000000005</v>
      </c>
    </row>
    <row r="50" spans="2:7" ht="17.100000000000001" customHeight="1">
      <c r="B50" s="142">
        <v>1600</v>
      </c>
      <c r="C50" s="143" t="s">
        <v>522</v>
      </c>
      <c r="D50" s="144">
        <v>0</v>
      </c>
      <c r="E50" s="144">
        <v>1029.21</v>
      </c>
    </row>
    <row r="51" spans="2:7" ht="17.100000000000001" customHeight="1">
      <c r="B51" s="142">
        <v>1596</v>
      </c>
      <c r="C51" s="143" t="s">
        <v>556</v>
      </c>
      <c r="D51" s="144">
        <v>0</v>
      </c>
      <c r="E51" s="144">
        <v>16.989999999999998</v>
      </c>
    </row>
    <row r="52" spans="2:7" ht="17.100000000000001" customHeight="1">
      <c r="B52" s="142">
        <v>1609</v>
      </c>
      <c r="C52" s="143" t="s">
        <v>551</v>
      </c>
      <c r="D52" s="144">
        <v>0</v>
      </c>
      <c r="E52" s="144">
        <v>56</v>
      </c>
    </row>
    <row r="53" spans="2:7" ht="17.100000000000001" customHeight="1">
      <c r="B53" s="142">
        <v>1613</v>
      </c>
      <c r="C53" s="143" t="s">
        <v>552</v>
      </c>
      <c r="D53" s="144">
        <v>0</v>
      </c>
      <c r="E53" s="144">
        <v>112</v>
      </c>
    </row>
    <row r="54" spans="2:7" ht="17.100000000000001" customHeight="1">
      <c r="B54" s="142">
        <v>1615</v>
      </c>
      <c r="C54" s="143" t="s">
        <v>553</v>
      </c>
      <c r="D54" s="144">
        <v>0</v>
      </c>
      <c r="E54" s="144">
        <v>224</v>
      </c>
    </row>
    <row r="55" spans="2:7" ht="17.100000000000001" customHeight="1">
      <c r="B55" s="142">
        <v>1607</v>
      </c>
      <c r="C55" s="143" t="s">
        <v>547</v>
      </c>
      <c r="D55" s="144">
        <v>0</v>
      </c>
      <c r="E55" s="144">
        <v>60.01</v>
      </c>
    </row>
    <row r="56" spans="2:7" ht="17.100000000000001" customHeight="1">
      <c r="B56" s="142">
        <v>1691</v>
      </c>
      <c r="C56" s="143" t="s">
        <v>549</v>
      </c>
      <c r="D56" s="144">
        <v>4.6399999999999997</v>
      </c>
      <c r="E56" s="144">
        <v>7.18</v>
      </c>
    </row>
    <row r="57" spans="2:7" ht="17.100000000000001" customHeight="1">
      <c r="B57" s="142">
        <v>1641</v>
      </c>
      <c r="C57" s="143" t="s">
        <v>558</v>
      </c>
      <c r="D57" s="144">
        <v>10</v>
      </c>
      <c r="E57" s="144">
        <v>36.229999999999997</v>
      </c>
    </row>
    <row r="58" spans="2:7" ht="17.100000000000001" customHeight="1">
      <c r="B58" s="142">
        <v>1642</v>
      </c>
      <c r="C58" s="143" t="s">
        <v>559</v>
      </c>
      <c r="D58" s="144">
        <v>25</v>
      </c>
      <c r="E58" s="144">
        <v>72.459999999999994</v>
      </c>
    </row>
    <row r="59" spans="2:7" ht="17.100000000000001" customHeight="1">
      <c r="B59" s="142">
        <v>1643</v>
      </c>
      <c r="C59" s="143" t="s">
        <v>560</v>
      </c>
      <c r="D59" s="144">
        <v>50</v>
      </c>
      <c r="E59" s="144">
        <v>107.56</v>
      </c>
    </row>
    <row r="60" spans="2:7" ht="17.100000000000001" customHeight="1">
      <c r="B60" s="142">
        <v>1692</v>
      </c>
      <c r="C60" s="143" t="s">
        <v>531</v>
      </c>
      <c r="D60" s="144">
        <v>29.26</v>
      </c>
      <c r="E60" s="144">
        <v>45.35</v>
      </c>
    </row>
    <row r="61" spans="2:7" ht="17.100000000000001" customHeight="1">
      <c r="B61" s="142">
        <v>1698</v>
      </c>
      <c r="C61" s="143" t="s">
        <v>532</v>
      </c>
      <c r="D61" s="144">
        <v>10</v>
      </c>
      <c r="E61" s="144">
        <v>22.3</v>
      </c>
    </row>
    <row r="62" spans="2:7" ht="17.100000000000001" customHeight="1">
      <c r="B62" s="142"/>
      <c r="C62" s="143" t="s">
        <v>533</v>
      </c>
      <c r="D62" s="144">
        <v>11.25</v>
      </c>
      <c r="E62" s="144"/>
      <c r="F62" s="152">
        <v>12.87</v>
      </c>
      <c r="G62" s="152">
        <v>19.95</v>
      </c>
    </row>
    <row r="63" spans="2:7" ht="17.100000000000001" customHeight="1">
      <c r="B63" s="147"/>
      <c r="C63" s="148" t="s">
        <v>534</v>
      </c>
      <c r="D63" s="144">
        <v>11</v>
      </c>
      <c r="E63" s="144"/>
      <c r="F63" s="152">
        <v>14.24</v>
      </c>
      <c r="G63" s="152">
        <v>57.18</v>
      </c>
    </row>
  </sheetData>
  <pageMargins left="0.25" right="0.25" top="0.5" bottom="0.2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73"/>
  <sheetViews>
    <sheetView zoomScaleNormal="100" workbookViewId="0">
      <selection activeCell="L21" sqref="L21"/>
    </sheetView>
  </sheetViews>
  <sheetFormatPr defaultColWidth="8.85546875" defaultRowHeight="14.1" customHeight="1"/>
  <cols>
    <col min="1" max="1" width="2.85546875" style="163" customWidth="1"/>
    <col min="2" max="2" width="7.42578125" style="9" customWidth="1"/>
    <col min="3" max="3" width="9.42578125" style="13" customWidth="1"/>
    <col min="4" max="4" width="63.5703125" style="6" customWidth="1"/>
    <col min="5" max="5" width="7.42578125" style="9" customWidth="1"/>
    <col min="6" max="6" width="10" style="13" customWidth="1"/>
    <col min="7" max="7" width="10" style="13" hidden="1" customWidth="1"/>
    <col min="8" max="9" width="6.5703125" style="170" hidden="1" customWidth="1"/>
    <col min="10" max="10" width="5.42578125" style="173" hidden="1" customWidth="1"/>
    <col min="11" max="16384" width="8.85546875" style="6"/>
  </cols>
  <sheetData>
    <row r="1" spans="1:10" s="2" customFormat="1" ht="51" customHeight="1">
      <c r="A1" s="162"/>
      <c r="B1" s="160" t="s">
        <v>667</v>
      </c>
      <c r="C1" s="154" t="s">
        <v>669</v>
      </c>
      <c r="D1" s="156" t="s">
        <v>670</v>
      </c>
      <c r="E1" s="161" t="s">
        <v>668</v>
      </c>
      <c r="F1" s="155" t="s">
        <v>671</v>
      </c>
      <c r="G1" s="157" t="s">
        <v>569</v>
      </c>
      <c r="H1" s="168" t="s">
        <v>565</v>
      </c>
      <c r="I1" s="168" t="s">
        <v>566</v>
      </c>
      <c r="J1" s="171"/>
    </row>
    <row r="2" spans="1:10" ht="14.1" hidden="1" customHeight="1">
      <c r="A2" s="174">
        <v>1</v>
      </c>
      <c r="B2" s="175" t="s">
        <v>609</v>
      </c>
      <c r="C2" s="165">
        <v>0</v>
      </c>
      <c r="D2" s="164" t="s">
        <v>541</v>
      </c>
      <c r="E2" s="175">
        <v>1561</v>
      </c>
      <c r="F2" s="165">
        <v>111.6</v>
      </c>
      <c r="G2" s="165" t="s">
        <v>574</v>
      </c>
      <c r="H2" s="172" t="s">
        <v>616</v>
      </c>
      <c r="I2" s="169"/>
    </row>
    <row r="3" spans="1:10" ht="14.1" hidden="1" customHeight="1">
      <c r="A3" s="174">
        <v>2</v>
      </c>
      <c r="B3" s="175">
        <v>1511</v>
      </c>
      <c r="C3" s="165">
        <v>10</v>
      </c>
      <c r="D3" s="164" t="s">
        <v>564</v>
      </c>
      <c r="E3" s="175">
        <v>1562</v>
      </c>
      <c r="F3" s="165">
        <v>15.5</v>
      </c>
      <c r="G3" s="165" t="s">
        <v>574</v>
      </c>
      <c r="H3" s="169">
        <v>6.9</v>
      </c>
      <c r="I3" s="169">
        <v>7.18</v>
      </c>
      <c r="J3" s="172"/>
    </row>
    <row r="4" spans="1:10" ht="14.1" hidden="1" customHeight="1">
      <c r="A4" s="174">
        <v>3</v>
      </c>
      <c r="B4" s="175" t="s">
        <v>609</v>
      </c>
      <c r="C4" s="165">
        <v>0</v>
      </c>
      <c r="D4" s="164" t="s">
        <v>577</v>
      </c>
      <c r="E4" s="175">
        <v>1563</v>
      </c>
      <c r="F4" s="165">
        <v>250</v>
      </c>
      <c r="G4" s="165" t="s">
        <v>574</v>
      </c>
      <c r="H4" s="169"/>
      <c r="I4" s="169"/>
      <c r="J4" s="172"/>
    </row>
    <row r="5" spans="1:10" ht="14.1" hidden="1" customHeight="1">
      <c r="A5" s="174">
        <v>4</v>
      </c>
      <c r="B5" s="175" t="s">
        <v>609</v>
      </c>
      <c r="C5" s="165">
        <v>0</v>
      </c>
      <c r="D5" s="164" t="s">
        <v>578</v>
      </c>
      <c r="E5" s="175">
        <v>1564</v>
      </c>
      <c r="F5" s="165">
        <v>100</v>
      </c>
      <c r="G5" s="165" t="s">
        <v>574</v>
      </c>
      <c r="H5" s="169"/>
      <c r="I5" s="169"/>
      <c r="J5" s="172"/>
    </row>
    <row r="6" spans="1:10" ht="14.1" hidden="1" customHeight="1">
      <c r="A6" s="174">
        <v>5</v>
      </c>
      <c r="B6" s="175">
        <v>1512</v>
      </c>
      <c r="C6" s="165">
        <v>50</v>
      </c>
      <c r="D6" s="164" t="s">
        <v>544</v>
      </c>
      <c r="E6" s="175">
        <v>1565</v>
      </c>
      <c r="F6" s="165">
        <f t="shared" ref="F6:F12" si="0">C6*1.55</f>
        <v>77.5</v>
      </c>
      <c r="G6" s="165" t="s">
        <v>574</v>
      </c>
      <c r="H6" s="169"/>
      <c r="I6" s="169"/>
      <c r="J6" s="172"/>
    </row>
    <row r="7" spans="1:10" ht="14.1" customHeight="1">
      <c r="A7" s="174">
        <v>6</v>
      </c>
      <c r="B7" s="175">
        <v>1513</v>
      </c>
      <c r="C7" s="165">
        <v>11</v>
      </c>
      <c r="D7" s="164" t="s">
        <v>543</v>
      </c>
      <c r="E7" s="175">
        <v>1566</v>
      </c>
      <c r="F7" s="165">
        <f t="shared" si="0"/>
        <v>17.05</v>
      </c>
      <c r="G7" s="165" t="s">
        <v>574</v>
      </c>
      <c r="H7" s="169">
        <v>12.2</v>
      </c>
      <c r="I7" s="169">
        <v>18.91</v>
      </c>
      <c r="J7" s="172"/>
    </row>
    <row r="8" spans="1:10" ht="14.1" customHeight="1">
      <c r="A8" s="174">
        <v>7</v>
      </c>
      <c r="B8" s="175">
        <v>1514</v>
      </c>
      <c r="C8" s="165">
        <v>80.25</v>
      </c>
      <c r="D8" s="164" t="s">
        <v>595</v>
      </c>
      <c r="E8" s="175">
        <v>1567</v>
      </c>
      <c r="F8" s="165">
        <f t="shared" si="0"/>
        <v>124.3875</v>
      </c>
      <c r="G8" s="165" t="s">
        <v>574</v>
      </c>
      <c r="H8" s="169"/>
      <c r="I8" s="169"/>
      <c r="J8" s="172"/>
    </row>
    <row r="9" spans="1:10" ht="14.1" customHeight="1">
      <c r="A9" s="174">
        <v>8</v>
      </c>
      <c r="B9" s="175">
        <v>1515</v>
      </c>
      <c r="C9" s="165">
        <v>66</v>
      </c>
      <c r="D9" s="164" t="s">
        <v>596</v>
      </c>
      <c r="E9" s="175">
        <v>1568</v>
      </c>
      <c r="F9" s="165">
        <f t="shared" si="0"/>
        <v>102.3</v>
      </c>
      <c r="G9" s="165" t="s">
        <v>574</v>
      </c>
      <c r="H9" s="169"/>
      <c r="I9" s="169"/>
      <c r="J9" s="172"/>
    </row>
    <row r="10" spans="1:10" ht="14.1" customHeight="1">
      <c r="A10" s="174">
        <v>9</v>
      </c>
      <c r="B10" s="175">
        <v>1519</v>
      </c>
      <c r="C10" s="165">
        <v>146.25</v>
      </c>
      <c r="D10" s="164" t="s">
        <v>597</v>
      </c>
      <c r="E10" s="175">
        <v>1570</v>
      </c>
      <c r="F10" s="165">
        <f t="shared" si="0"/>
        <v>226.6875</v>
      </c>
      <c r="G10" s="165" t="s">
        <v>574</v>
      </c>
      <c r="H10" s="169"/>
      <c r="I10" s="169"/>
      <c r="J10" s="172"/>
    </row>
    <row r="11" spans="1:10" ht="14.1" customHeight="1">
      <c r="A11" s="174">
        <v>10</v>
      </c>
      <c r="B11" s="175">
        <v>1520</v>
      </c>
      <c r="C11" s="165">
        <v>117</v>
      </c>
      <c r="D11" s="164" t="s">
        <v>598</v>
      </c>
      <c r="E11" s="175">
        <v>1571</v>
      </c>
      <c r="F11" s="165">
        <f t="shared" si="0"/>
        <v>181.35</v>
      </c>
      <c r="G11" s="165" t="s">
        <v>574</v>
      </c>
      <c r="H11" s="169"/>
      <c r="I11" s="169"/>
      <c r="J11" s="172"/>
    </row>
    <row r="12" spans="1:10" ht="14.1" customHeight="1">
      <c r="A12" s="174">
        <v>11</v>
      </c>
      <c r="B12" s="175">
        <v>1516</v>
      </c>
      <c r="C12" s="165">
        <v>237.25</v>
      </c>
      <c r="D12" s="164" t="s">
        <v>599</v>
      </c>
      <c r="E12" s="175">
        <v>1599</v>
      </c>
      <c r="F12" s="165">
        <f t="shared" si="0"/>
        <v>367.73750000000001</v>
      </c>
      <c r="G12" s="165" t="s">
        <v>574</v>
      </c>
      <c r="H12" s="169"/>
      <c r="I12" s="169"/>
      <c r="J12" s="172"/>
    </row>
    <row r="13" spans="1:10" ht="14.1" customHeight="1">
      <c r="A13" s="174">
        <v>12</v>
      </c>
      <c r="B13" s="175">
        <v>1517</v>
      </c>
      <c r="C13" s="165">
        <v>101</v>
      </c>
      <c r="D13" s="164" t="s">
        <v>600</v>
      </c>
      <c r="E13" s="175">
        <v>1699</v>
      </c>
      <c r="F13" s="165">
        <v>156.55000000000001</v>
      </c>
      <c r="G13" s="165" t="s">
        <v>574</v>
      </c>
      <c r="H13" s="169"/>
      <c r="I13" s="169"/>
      <c r="J13" s="172"/>
    </row>
    <row r="14" spans="1:10" ht="14.1" customHeight="1">
      <c r="A14" s="174">
        <v>13</v>
      </c>
      <c r="B14" s="175">
        <v>1518</v>
      </c>
      <c r="C14" s="165">
        <v>79.25</v>
      </c>
      <c r="D14" s="164" t="s">
        <v>601</v>
      </c>
      <c r="E14" s="175">
        <v>1569</v>
      </c>
      <c r="F14" s="165">
        <f>C14*1.55</f>
        <v>122.83750000000001</v>
      </c>
      <c r="G14" s="165" t="s">
        <v>574</v>
      </c>
      <c r="H14" s="169"/>
      <c r="I14" s="169"/>
      <c r="J14" s="172"/>
    </row>
    <row r="15" spans="1:10" ht="14.1" customHeight="1">
      <c r="A15" s="174">
        <v>14</v>
      </c>
      <c r="B15" s="175">
        <v>1521</v>
      </c>
      <c r="C15" s="165">
        <v>44</v>
      </c>
      <c r="D15" s="164" t="s">
        <v>614</v>
      </c>
      <c r="E15" s="175">
        <v>1640</v>
      </c>
      <c r="F15" s="165">
        <v>66</v>
      </c>
      <c r="G15" s="165">
        <v>44.6</v>
      </c>
      <c r="H15" s="169" t="s">
        <v>617</v>
      </c>
      <c r="I15" s="169"/>
      <c r="J15" s="172"/>
    </row>
    <row r="16" spans="1:10" ht="14.1" customHeight="1">
      <c r="A16" s="174">
        <v>15</v>
      </c>
      <c r="B16" s="175">
        <v>1522</v>
      </c>
      <c r="C16" s="165">
        <v>49.25</v>
      </c>
      <c r="D16" s="164" t="s">
        <v>500</v>
      </c>
      <c r="E16" s="175">
        <v>1572</v>
      </c>
      <c r="F16" s="165">
        <f>C16*1.55</f>
        <v>76.337500000000006</v>
      </c>
      <c r="G16" s="165" t="s">
        <v>574</v>
      </c>
      <c r="H16" s="169"/>
      <c r="I16" s="169"/>
      <c r="J16" s="172"/>
    </row>
    <row r="17" spans="1:10" ht="14.1" customHeight="1">
      <c r="A17" s="174">
        <v>16</v>
      </c>
      <c r="B17" s="175">
        <v>1523</v>
      </c>
      <c r="C17" s="165">
        <v>5</v>
      </c>
      <c r="D17" s="164" t="s">
        <v>579</v>
      </c>
      <c r="E17" s="175">
        <v>1573</v>
      </c>
      <c r="F17" s="165">
        <v>14.71</v>
      </c>
      <c r="G17" s="165">
        <v>13.89</v>
      </c>
      <c r="H17" s="169">
        <v>4.75</v>
      </c>
      <c r="I17" s="169">
        <v>6.9</v>
      </c>
      <c r="J17" s="172"/>
    </row>
    <row r="18" spans="1:10" ht="14.1" customHeight="1">
      <c r="A18" s="174">
        <v>17</v>
      </c>
      <c r="B18" s="175">
        <v>1524</v>
      </c>
      <c r="C18" s="165">
        <v>39</v>
      </c>
      <c r="D18" s="164" t="s">
        <v>580</v>
      </c>
      <c r="E18" s="175">
        <v>1624</v>
      </c>
      <c r="F18" s="165">
        <v>85</v>
      </c>
      <c r="G18" s="165">
        <v>141.22999999999999</v>
      </c>
      <c r="H18" s="169"/>
      <c r="I18" s="169"/>
      <c r="J18" s="172"/>
    </row>
    <row r="19" spans="1:10" ht="14.1" customHeight="1">
      <c r="A19" s="174">
        <v>18</v>
      </c>
      <c r="B19" s="175">
        <v>1525</v>
      </c>
      <c r="C19" s="165">
        <v>11</v>
      </c>
      <c r="D19" s="164" t="s">
        <v>581</v>
      </c>
      <c r="E19" s="175">
        <v>1623</v>
      </c>
      <c r="F19" s="165">
        <v>30.57</v>
      </c>
      <c r="G19" s="165">
        <v>28.67</v>
      </c>
      <c r="H19" s="169">
        <v>20.61</v>
      </c>
      <c r="I19" s="169">
        <v>31.95</v>
      </c>
      <c r="J19" s="172"/>
    </row>
    <row r="20" spans="1:10" ht="14.1" customHeight="1">
      <c r="A20" s="174">
        <v>19</v>
      </c>
      <c r="B20" s="175">
        <v>1526</v>
      </c>
      <c r="C20" s="165">
        <v>10</v>
      </c>
      <c r="D20" s="164" t="s">
        <v>615</v>
      </c>
      <c r="E20" s="175">
        <v>1574</v>
      </c>
      <c r="F20" s="165">
        <f t="shared" ref="F20:F25" si="1">C20*1.55</f>
        <v>15.5</v>
      </c>
      <c r="G20" s="165" t="s">
        <v>574</v>
      </c>
      <c r="H20" s="169"/>
      <c r="I20" s="169"/>
      <c r="J20" s="172"/>
    </row>
    <row r="21" spans="1:10" ht="14.1" customHeight="1">
      <c r="A21" s="174">
        <v>20</v>
      </c>
      <c r="B21" s="175">
        <v>1527</v>
      </c>
      <c r="C21" s="165">
        <v>240.5</v>
      </c>
      <c r="D21" s="164" t="s">
        <v>602</v>
      </c>
      <c r="E21" s="175">
        <v>1575</v>
      </c>
      <c r="F21" s="165">
        <f t="shared" si="1"/>
        <v>372.77500000000003</v>
      </c>
      <c r="G21" s="165" t="s">
        <v>574</v>
      </c>
      <c r="H21" s="169"/>
      <c r="I21" s="169"/>
      <c r="J21" s="172"/>
    </row>
    <row r="22" spans="1:10" ht="14.1" customHeight="1">
      <c r="A22" s="174">
        <v>21</v>
      </c>
      <c r="B22" s="175">
        <v>1528</v>
      </c>
      <c r="C22" s="165">
        <v>98.5</v>
      </c>
      <c r="D22" s="164" t="s">
        <v>512</v>
      </c>
      <c r="E22" s="175">
        <v>1576</v>
      </c>
      <c r="F22" s="165">
        <f t="shared" si="1"/>
        <v>152.67500000000001</v>
      </c>
      <c r="G22" s="165" t="s">
        <v>574</v>
      </c>
      <c r="H22" s="169"/>
      <c r="I22" s="169"/>
      <c r="J22" s="172"/>
    </row>
    <row r="23" spans="1:10" ht="14.1" customHeight="1">
      <c r="A23" s="174">
        <v>22</v>
      </c>
      <c r="B23" s="175">
        <v>1529</v>
      </c>
      <c r="C23" s="165">
        <v>13.5</v>
      </c>
      <c r="D23" s="164" t="s">
        <v>568</v>
      </c>
      <c r="E23" s="175">
        <v>1577</v>
      </c>
      <c r="F23" s="165">
        <f t="shared" si="1"/>
        <v>20.925000000000001</v>
      </c>
      <c r="G23" s="165" t="s">
        <v>574</v>
      </c>
      <c r="H23" s="169"/>
      <c r="I23" s="169"/>
      <c r="J23" s="172"/>
    </row>
    <row r="24" spans="1:10" ht="14.1" customHeight="1">
      <c r="A24" s="174">
        <v>23</v>
      </c>
      <c r="B24" s="175">
        <v>1530</v>
      </c>
      <c r="C24" s="165">
        <v>284.5</v>
      </c>
      <c r="D24" s="164" t="s">
        <v>610</v>
      </c>
      <c r="E24" s="175">
        <v>1578</v>
      </c>
      <c r="F24" s="165">
        <f t="shared" si="1"/>
        <v>440.97500000000002</v>
      </c>
      <c r="G24" s="165" t="s">
        <v>574</v>
      </c>
      <c r="H24" s="169">
        <v>412.72</v>
      </c>
      <c r="I24" s="169">
        <v>673.81</v>
      </c>
      <c r="J24" s="172" t="s">
        <v>608</v>
      </c>
    </row>
    <row r="25" spans="1:10" ht="14.1" customHeight="1">
      <c r="A25" s="174">
        <v>24</v>
      </c>
      <c r="B25" s="175">
        <v>1531</v>
      </c>
      <c r="C25" s="165">
        <v>52.75</v>
      </c>
      <c r="D25" s="164" t="s">
        <v>611</v>
      </c>
      <c r="E25" s="175">
        <v>1579</v>
      </c>
      <c r="F25" s="165">
        <f t="shared" si="1"/>
        <v>81.762500000000003</v>
      </c>
      <c r="G25" s="165" t="s">
        <v>574</v>
      </c>
      <c r="H25" s="169"/>
      <c r="I25" s="169"/>
      <c r="J25" s="172"/>
    </row>
    <row r="26" spans="1:10" ht="14.1" customHeight="1">
      <c r="A26" s="174">
        <v>25</v>
      </c>
      <c r="B26" s="175">
        <v>1533</v>
      </c>
      <c r="C26" s="165">
        <v>20</v>
      </c>
      <c r="D26" s="164" t="s">
        <v>582</v>
      </c>
      <c r="E26" s="175">
        <v>1629</v>
      </c>
      <c r="F26" s="165">
        <v>85</v>
      </c>
      <c r="G26" s="165">
        <v>224.06</v>
      </c>
      <c r="H26" s="169"/>
      <c r="I26" s="169"/>
      <c r="J26" s="172"/>
    </row>
    <row r="27" spans="1:10" ht="14.1" customHeight="1">
      <c r="A27" s="174">
        <v>26</v>
      </c>
      <c r="B27" s="175">
        <v>1532</v>
      </c>
      <c r="C27" s="165">
        <v>15.5</v>
      </c>
      <c r="D27" s="164" t="s">
        <v>562</v>
      </c>
      <c r="E27" s="175">
        <v>1628</v>
      </c>
      <c r="F27" s="165">
        <v>61</v>
      </c>
      <c r="G27" s="165">
        <v>112.56</v>
      </c>
      <c r="H27" s="169">
        <v>16.11</v>
      </c>
      <c r="I27" s="169">
        <v>24.97</v>
      </c>
      <c r="J27" s="172"/>
    </row>
    <row r="28" spans="1:10" ht="14.1" customHeight="1">
      <c r="A28" s="174">
        <v>27</v>
      </c>
      <c r="B28" s="175">
        <v>1534</v>
      </c>
      <c r="C28" s="165">
        <v>10</v>
      </c>
      <c r="D28" s="164" t="s">
        <v>583</v>
      </c>
      <c r="E28" s="175">
        <v>1580</v>
      </c>
      <c r="F28" s="165">
        <v>15.63</v>
      </c>
      <c r="G28" s="165" t="s">
        <v>574</v>
      </c>
      <c r="H28" s="169"/>
      <c r="I28" s="169"/>
      <c r="J28" s="172"/>
    </row>
    <row r="29" spans="1:10" ht="14.1" customHeight="1">
      <c r="A29" s="174">
        <v>28</v>
      </c>
      <c r="B29" s="175">
        <v>1535</v>
      </c>
      <c r="C29" s="165">
        <v>119.47</v>
      </c>
      <c r="D29" s="164" t="s">
        <v>603</v>
      </c>
      <c r="E29" s="175">
        <v>1633</v>
      </c>
      <c r="F29" s="165">
        <v>238.94</v>
      </c>
      <c r="G29" s="165">
        <v>422.63</v>
      </c>
      <c r="H29" s="169"/>
      <c r="I29" s="169"/>
      <c r="J29" s="172"/>
    </row>
    <row r="30" spans="1:10" ht="14.1" customHeight="1">
      <c r="A30" s="174">
        <v>29</v>
      </c>
      <c r="B30" s="175">
        <v>1536</v>
      </c>
      <c r="C30" s="165">
        <v>21</v>
      </c>
      <c r="D30" s="164" t="s">
        <v>604</v>
      </c>
      <c r="E30" s="175">
        <v>1688</v>
      </c>
      <c r="F30" s="165">
        <v>56.28</v>
      </c>
      <c r="G30" s="165" t="s">
        <v>574</v>
      </c>
      <c r="H30" s="169"/>
      <c r="I30" s="169"/>
      <c r="J30" s="172"/>
    </row>
    <row r="31" spans="1:10" ht="14.1" customHeight="1">
      <c r="A31" s="174">
        <v>30</v>
      </c>
      <c r="B31" s="175">
        <v>1537</v>
      </c>
      <c r="C31" s="165">
        <v>18.75</v>
      </c>
      <c r="D31" s="164" t="s">
        <v>518</v>
      </c>
      <c r="E31" s="175">
        <v>1581</v>
      </c>
      <c r="F31" s="165">
        <f>C31*1.55</f>
        <v>29.0625</v>
      </c>
      <c r="G31" s="165" t="s">
        <v>574</v>
      </c>
      <c r="H31" s="169"/>
      <c r="I31" s="169"/>
      <c r="J31" s="172"/>
    </row>
    <row r="32" spans="1:10" ht="14.1" customHeight="1">
      <c r="A32" s="174">
        <v>31</v>
      </c>
      <c r="B32" s="175">
        <v>1538</v>
      </c>
      <c r="C32" s="165">
        <v>107</v>
      </c>
      <c r="D32" s="164" t="s">
        <v>520</v>
      </c>
      <c r="E32" s="175">
        <v>1582</v>
      </c>
      <c r="F32" s="165">
        <v>214</v>
      </c>
      <c r="G32" s="165" t="s">
        <v>574</v>
      </c>
      <c r="H32" s="169" t="s">
        <v>618</v>
      </c>
      <c r="I32" s="169"/>
      <c r="J32" s="172"/>
    </row>
    <row r="33" spans="1:10" ht="14.1" customHeight="1">
      <c r="A33" s="174">
        <v>32</v>
      </c>
      <c r="B33" s="175">
        <v>1539</v>
      </c>
      <c r="C33" s="165">
        <v>75</v>
      </c>
      <c r="D33" s="164" t="s">
        <v>519</v>
      </c>
      <c r="E33" s="175">
        <v>1619</v>
      </c>
      <c r="F33" s="165">
        <v>150</v>
      </c>
      <c r="G33" s="165">
        <v>141.22999999999999</v>
      </c>
      <c r="H33" s="169" t="s">
        <v>618</v>
      </c>
      <c r="I33" s="169"/>
      <c r="J33" s="172"/>
    </row>
    <row r="34" spans="1:10" ht="14.1" customHeight="1">
      <c r="A34" s="174">
        <v>33</v>
      </c>
      <c r="B34" s="175">
        <v>1540</v>
      </c>
      <c r="C34" s="165">
        <v>44</v>
      </c>
      <c r="D34" s="164" t="s">
        <v>521</v>
      </c>
      <c r="E34" s="175">
        <v>1621</v>
      </c>
      <c r="F34" s="165">
        <v>88</v>
      </c>
      <c r="G34" s="165">
        <v>33.979999999999997</v>
      </c>
      <c r="H34" s="169" t="s">
        <v>618</v>
      </c>
      <c r="I34" s="169"/>
      <c r="J34" s="172"/>
    </row>
    <row r="35" spans="1:10" ht="14.1" customHeight="1">
      <c r="A35" s="174">
        <v>34</v>
      </c>
      <c r="B35" s="175">
        <v>1541</v>
      </c>
      <c r="C35" s="165">
        <v>13.26</v>
      </c>
      <c r="D35" s="164" t="s">
        <v>607</v>
      </c>
      <c r="E35" s="175">
        <v>1583</v>
      </c>
      <c r="F35" s="165">
        <v>26.52</v>
      </c>
      <c r="G35" s="165" t="s">
        <v>574</v>
      </c>
      <c r="H35" s="169"/>
      <c r="I35" s="169"/>
      <c r="J35" s="172"/>
    </row>
    <row r="36" spans="1:10" ht="14.1" customHeight="1">
      <c r="A36" s="174">
        <v>35</v>
      </c>
      <c r="B36" s="175">
        <v>1542</v>
      </c>
      <c r="C36" s="165">
        <v>261.75</v>
      </c>
      <c r="D36" s="164" t="s">
        <v>535</v>
      </c>
      <c r="E36" s="175">
        <v>1630</v>
      </c>
      <c r="F36" s="165">
        <v>360.06</v>
      </c>
      <c r="G36" s="165">
        <v>337.68</v>
      </c>
      <c r="H36" s="169">
        <v>225.36</v>
      </c>
      <c r="I36" s="169">
        <v>344.99</v>
      </c>
      <c r="J36" s="172"/>
    </row>
    <row r="37" spans="1:10" ht="14.1" customHeight="1">
      <c r="A37" s="174">
        <v>36</v>
      </c>
      <c r="B37" s="175">
        <v>1543</v>
      </c>
      <c r="C37" s="165">
        <v>19.25</v>
      </c>
      <c r="D37" s="164" t="s">
        <v>526</v>
      </c>
      <c r="E37" s="175">
        <v>1584</v>
      </c>
      <c r="F37" s="165">
        <f>C37*1.55</f>
        <v>29.837500000000002</v>
      </c>
      <c r="G37" s="165" t="s">
        <v>574</v>
      </c>
      <c r="H37" s="169">
        <v>28.33</v>
      </c>
      <c r="I37" s="169">
        <v>43.91</v>
      </c>
      <c r="J37" s="172"/>
    </row>
    <row r="38" spans="1:10" ht="14.1" customHeight="1">
      <c r="A38" s="174">
        <v>37</v>
      </c>
      <c r="B38" s="175">
        <v>1544</v>
      </c>
      <c r="C38" s="165">
        <v>27</v>
      </c>
      <c r="D38" s="164" t="s">
        <v>529</v>
      </c>
      <c r="E38" s="175">
        <v>1585</v>
      </c>
      <c r="F38" s="165">
        <f>C38*1.55</f>
        <v>41.85</v>
      </c>
      <c r="G38" s="165" t="s">
        <v>574</v>
      </c>
      <c r="H38" s="169">
        <v>23.94</v>
      </c>
      <c r="I38" s="169">
        <v>37.1</v>
      </c>
      <c r="J38" s="172"/>
    </row>
    <row r="39" spans="1:10" ht="14.1" customHeight="1">
      <c r="A39" s="174">
        <v>38</v>
      </c>
      <c r="B39" s="175">
        <v>1545</v>
      </c>
      <c r="C39" s="165">
        <v>13.75</v>
      </c>
      <c r="D39" s="164" t="s">
        <v>530</v>
      </c>
      <c r="E39" s="175">
        <v>1586</v>
      </c>
      <c r="F39" s="165">
        <f>C39*1.55</f>
        <v>21.3125</v>
      </c>
      <c r="G39" s="165" t="s">
        <v>574</v>
      </c>
      <c r="H39" s="169">
        <v>10.36</v>
      </c>
      <c r="I39" s="169">
        <v>16.05</v>
      </c>
      <c r="J39" s="172"/>
    </row>
    <row r="40" spans="1:10" ht="14.1" customHeight="1">
      <c r="A40" s="174">
        <v>39</v>
      </c>
      <c r="B40" s="175">
        <v>1547</v>
      </c>
      <c r="C40" s="165">
        <v>11</v>
      </c>
      <c r="D40" s="164" t="s">
        <v>594</v>
      </c>
      <c r="E40" s="175">
        <v>1594</v>
      </c>
      <c r="F40" s="165">
        <v>17.5</v>
      </c>
      <c r="G40" s="165" t="s">
        <v>574</v>
      </c>
      <c r="H40" s="169"/>
      <c r="I40" s="169"/>
      <c r="J40" s="172"/>
    </row>
    <row r="41" spans="1:10" ht="14.1" customHeight="1">
      <c r="A41" s="174">
        <v>40</v>
      </c>
      <c r="B41" s="175">
        <v>1546</v>
      </c>
      <c r="C41" s="165">
        <v>108.25</v>
      </c>
      <c r="D41" s="164" t="s">
        <v>528</v>
      </c>
      <c r="E41" s="175">
        <v>1632</v>
      </c>
      <c r="F41" s="165">
        <v>240.04</v>
      </c>
      <c r="G41" s="165">
        <v>225.12</v>
      </c>
      <c r="H41" s="169"/>
      <c r="I41" s="169"/>
      <c r="J41" s="172"/>
    </row>
    <row r="42" spans="1:10" ht="14.1" customHeight="1">
      <c r="A42" s="174">
        <v>41</v>
      </c>
      <c r="B42" s="175">
        <v>1548</v>
      </c>
      <c r="C42" s="165">
        <v>75</v>
      </c>
      <c r="D42" s="164" t="s">
        <v>527</v>
      </c>
      <c r="E42" s="175">
        <v>1631</v>
      </c>
      <c r="F42" s="165">
        <v>150</v>
      </c>
      <c r="G42" s="165">
        <v>225.12</v>
      </c>
      <c r="H42" s="169">
        <v>115.22</v>
      </c>
      <c r="I42" s="169">
        <v>178.6</v>
      </c>
      <c r="J42" s="172"/>
    </row>
    <row r="43" spans="1:10" ht="14.1" customHeight="1">
      <c r="A43" s="174">
        <v>42</v>
      </c>
      <c r="B43" s="175">
        <v>1549</v>
      </c>
      <c r="C43" s="165">
        <v>17.5</v>
      </c>
      <c r="D43" s="164" t="s">
        <v>584</v>
      </c>
      <c r="E43" s="175">
        <v>1684</v>
      </c>
      <c r="F43" s="165">
        <v>28.67</v>
      </c>
      <c r="G43" s="165">
        <v>28.67</v>
      </c>
      <c r="H43" s="169"/>
      <c r="I43" s="169"/>
      <c r="J43" s="172"/>
    </row>
    <row r="44" spans="1:10" ht="14.1" customHeight="1">
      <c r="A44" s="174">
        <v>43</v>
      </c>
      <c r="B44" s="175">
        <v>1550</v>
      </c>
      <c r="C44" s="165">
        <v>10</v>
      </c>
      <c r="D44" s="164" t="s">
        <v>540</v>
      </c>
      <c r="E44" s="175">
        <v>1626</v>
      </c>
      <c r="F44" s="165">
        <v>15.5</v>
      </c>
      <c r="G44" s="165">
        <v>22.3</v>
      </c>
      <c r="H44" s="169"/>
      <c r="I44" s="169"/>
      <c r="J44" s="172"/>
    </row>
    <row r="45" spans="1:10" ht="14.1" customHeight="1">
      <c r="A45" s="174">
        <v>44</v>
      </c>
      <c r="B45" s="175">
        <v>1551</v>
      </c>
      <c r="C45" s="165">
        <v>11</v>
      </c>
      <c r="D45" s="164" t="s">
        <v>585</v>
      </c>
      <c r="E45" s="175">
        <v>1590</v>
      </c>
      <c r="F45" s="165">
        <v>17.05</v>
      </c>
      <c r="G45" s="165" t="s">
        <v>574</v>
      </c>
      <c r="H45" s="169"/>
      <c r="I45" s="169"/>
      <c r="J45" s="172"/>
    </row>
    <row r="46" spans="1:10" ht="14.1" customHeight="1">
      <c r="A46" s="174">
        <v>45</v>
      </c>
      <c r="B46" s="175">
        <v>1552</v>
      </c>
      <c r="C46" s="165">
        <v>60</v>
      </c>
      <c r="D46" s="164" t="s">
        <v>586</v>
      </c>
      <c r="E46" s="175">
        <v>1636</v>
      </c>
      <c r="F46" s="165">
        <v>1200</v>
      </c>
      <c r="G46" s="165">
        <v>900.48</v>
      </c>
      <c r="H46" s="169"/>
      <c r="I46" s="169"/>
      <c r="J46" s="172"/>
    </row>
    <row r="47" spans="1:10" ht="14.1" customHeight="1">
      <c r="A47" s="174">
        <v>46</v>
      </c>
      <c r="B47" s="175">
        <v>1552</v>
      </c>
      <c r="C47" s="165">
        <v>60</v>
      </c>
      <c r="D47" s="164" t="s">
        <v>587</v>
      </c>
      <c r="E47" s="175">
        <v>1635</v>
      </c>
      <c r="F47" s="165">
        <v>120.02</v>
      </c>
      <c r="G47" s="165">
        <v>112.56</v>
      </c>
      <c r="H47" s="169"/>
      <c r="I47" s="169"/>
      <c r="J47" s="172"/>
    </row>
    <row r="48" spans="1:10" ht="14.1" customHeight="1">
      <c r="A48" s="174">
        <v>47</v>
      </c>
      <c r="B48" s="175" t="s">
        <v>609</v>
      </c>
      <c r="C48" s="165">
        <v>0</v>
      </c>
      <c r="D48" s="164" t="s">
        <v>524</v>
      </c>
      <c r="E48" s="175">
        <v>1604</v>
      </c>
      <c r="F48" s="165">
        <v>170.97</v>
      </c>
      <c r="G48" s="165">
        <v>160.35</v>
      </c>
      <c r="H48" s="169"/>
      <c r="I48" s="169"/>
      <c r="J48" s="172"/>
    </row>
    <row r="49" spans="1:10" ht="14.1" customHeight="1">
      <c r="A49" s="174">
        <v>48</v>
      </c>
      <c r="B49" s="175" t="s">
        <v>609</v>
      </c>
      <c r="C49" s="165">
        <v>0</v>
      </c>
      <c r="D49" s="164" t="s">
        <v>588</v>
      </c>
      <c r="E49" s="175">
        <v>1605</v>
      </c>
      <c r="F49" s="165">
        <v>558.19000000000005</v>
      </c>
      <c r="G49" s="165">
        <v>523.51</v>
      </c>
      <c r="H49" s="169"/>
      <c r="I49" s="169"/>
      <c r="J49" s="172"/>
    </row>
    <row r="50" spans="1:10" ht="14.1" customHeight="1">
      <c r="A50" s="174">
        <v>49</v>
      </c>
      <c r="B50" s="175" t="s">
        <v>609</v>
      </c>
      <c r="C50" s="165">
        <v>0</v>
      </c>
      <c r="D50" s="164" t="s">
        <v>589</v>
      </c>
      <c r="E50" s="175">
        <v>1600</v>
      </c>
      <c r="F50" s="165">
        <v>1029.21</v>
      </c>
      <c r="G50" s="165">
        <v>965.26</v>
      </c>
      <c r="H50" s="169"/>
      <c r="I50" s="169"/>
      <c r="J50" s="172"/>
    </row>
    <row r="51" spans="1:10" ht="14.1" customHeight="1">
      <c r="A51" s="174">
        <v>50</v>
      </c>
      <c r="B51" s="175" t="s">
        <v>609</v>
      </c>
      <c r="C51" s="165">
        <v>0</v>
      </c>
      <c r="D51" s="164" t="s">
        <v>606</v>
      </c>
      <c r="E51" s="175">
        <v>1596</v>
      </c>
      <c r="F51" s="165">
        <v>16.989999999999998</v>
      </c>
      <c r="G51" s="165" t="s">
        <v>574</v>
      </c>
      <c r="H51" s="169" t="s">
        <v>612</v>
      </c>
      <c r="I51" s="169"/>
      <c r="J51" s="172"/>
    </row>
    <row r="52" spans="1:10" ht="14.1" customHeight="1">
      <c r="A52" s="174">
        <v>51</v>
      </c>
      <c r="B52" s="175" t="s">
        <v>609</v>
      </c>
      <c r="C52" s="165">
        <v>0</v>
      </c>
      <c r="D52" s="164" t="s">
        <v>590</v>
      </c>
      <c r="E52" s="175">
        <v>1587</v>
      </c>
      <c r="F52" s="165">
        <v>56</v>
      </c>
      <c r="G52" s="165">
        <v>67.959999999999994</v>
      </c>
      <c r="H52" s="169"/>
      <c r="I52" s="169"/>
      <c r="J52" s="172"/>
    </row>
    <row r="53" spans="1:10" ht="14.1" customHeight="1">
      <c r="A53" s="174">
        <v>52</v>
      </c>
      <c r="B53" s="175" t="s">
        <v>609</v>
      </c>
      <c r="C53" s="165">
        <v>0</v>
      </c>
      <c r="D53" s="164" t="s">
        <v>591</v>
      </c>
      <c r="E53" s="175">
        <v>1588</v>
      </c>
      <c r="F53" s="165">
        <v>112</v>
      </c>
      <c r="G53" s="165">
        <v>95.57</v>
      </c>
      <c r="H53" s="169"/>
      <c r="I53" s="169"/>
      <c r="J53" s="172"/>
    </row>
    <row r="54" spans="1:10" ht="14.1" customHeight="1">
      <c r="A54" s="174">
        <v>53</v>
      </c>
      <c r="B54" s="175" t="s">
        <v>609</v>
      </c>
      <c r="C54" s="165">
        <v>0</v>
      </c>
      <c r="D54" s="164" t="s">
        <v>592</v>
      </c>
      <c r="E54" s="175">
        <v>1589</v>
      </c>
      <c r="F54" s="165">
        <v>224</v>
      </c>
      <c r="G54" s="165">
        <v>146.54</v>
      </c>
      <c r="H54" s="169"/>
      <c r="I54" s="169"/>
      <c r="J54" s="172"/>
    </row>
    <row r="55" spans="1:10" ht="14.1" customHeight="1">
      <c r="A55" s="174">
        <v>54</v>
      </c>
      <c r="B55" s="175" t="s">
        <v>609</v>
      </c>
      <c r="C55" s="165">
        <v>0</v>
      </c>
      <c r="D55" s="164" t="s">
        <v>593</v>
      </c>
      <c r="E55" s="175">
        <v>1607</v>
      </c>
      <c r="F55" s="165">
        <v>60.01</v>
      </c>
      <c r="G55" s="165">
        <v>56.28</v>
      </c>
      <c r="H55" s="169"/>
      <c r="I55" s="169"/>
      <c r="J55" s="172"/>
    </row>
    <row r="56" spans="1:10" ht="14.1" customHeight="1">
      <c r="A56" s="174">
        <v>55</v>
      </c>
      <c r="B56" s="175">
        <v>1553</v>
      </c>
      <c r="C56" s="165">
        <v>4.6399999999999997</v>
      </c>
      <c r="D56" s="164" t="s">
        <v>549</v>
      </c>
      <c r="E56" s="175">
        <v>1691</v>
      </c>
      <c r="F56" s="165">
        <v>7.18</v>
      </c>
      <c r="G56" s="165">
        <v>6.37</v>
      </c>
      <c r="H56" s="169"/>
      <c r="I56" s="169"/>
      <c r="J56" s="172"/>
    </row>
    <row r="57" spans="1:10" ht="14.1" customHeight="1">
      <c r="A57" s="174">
        <v>56</v>
      </c>
      <c r="B57" s="175">
        <v>1554</v>
      </c>
      <c r="C57" s="165">
        <v>10</v>
      </c>
      <c r="D57" s="164" t="s">
        <v>570</v>
      </c>
      <c r="E57" s="175">
        <v>1641</v>
      </c>
      <c r="F57" s="165">
        <v>36.229999999999997</v>
      </c>
      <c r="G57" s="165">
        <v>33.979999999999997</v>
      </c>
      <c r="H57" s="169"/>
      <c r="I57" s="169"/>
      <c r="J57" s="172"/>
    </row>
    <row r="58" spans="1:10" ht="14.1" customHeight="1">
      <c r="A58" s="174">
        <v>57</v>
      </c>
      <c r="B58" s="175">
        <v>1555</v>
      </c>
      <c r="C58" s="165">
        <v>25</v>
      </c>
      <c r="D58" s="164" t="s">
        <v>571</v>
      </c>
      <c r="E58" s="175">
        <v>1642</v>
      </c>
      <c r="F58" s="165">
        <v>72.459999999999994</v>
      </c>
      <c r="G58" s="165">
        <v>67.959999999999994</v>
      </c>
      <c r="H58" s="169"/>
      <c r="I58" s="169"/>
      <c r="J58" s="172"/>
    </row>
    <row r="59" spans="1:10" ht="14.1" customHeight="1">
      <c r="A59" s="174">
        <v>58</v>
      </c>
      <c r="B59" s="175">
        <v>1556</v>
      </c>
      <c r="C59" s="165">
        <v>50</v>
      </c>
      <c r="D59" s="164" t="s">
        <v>572</v>
      </c>
      <c r="E59" s="175">
        <v>1643</v>
      </c>
      <c r="F59" s="165">
        <v>107.56</v>
      </c>
      <c r="G59" s="165">
        <v>100.88</v>
      </c>
      <c r="H59" s="169"/>
      <c r="I59" s="169"/>
      <c r="J59" s="172"/>
    </row>
    <row r="60" spans="1:10" ht="14.1" customHeight="1">
      <c r="A60" s="174">
        <v>59</v>
      </c>
      <c r="B60" s="175">
        <v>1557</v>
      </c>
      <c r="C60" s="165">
        <v>29.26</v>
      </c>
      <c r="D60" s="164" t="s">
        <v>531</v>
      </c>
      <c r="E60" s="175">
        <v>1692</v>
      </c>
      <c r="F60" s="165">
        <v>45.35</v>
      </c>
      <c r="G60" s="165">
        <v>56.28</v>
      </c>
      <c r="H60" s="169"/>
      <c r="I60" s="169"/>
      <c r="J60" s="172"/>
    </row>
    <row r="61" spans="1:10" ht="14.1" customHeight="1">
      <c r="A61" s="174">
        <v>60</v>
      </c>
      <c r="B61" s="175">
        <v>1558</v>
      </c>
      <c r="C61" s="165">
        <v>10</v>
      </c>
      <c r="D61" s="164" t="s">
        <v>532</v>
      </c>
      <c r="E61" s="175">
        <v>1698</v>
      </c>
      <c r="F61" s="165">
        <v>22.3</v>
      </c>
      <c r="G61" s="165">
        <v>22.3</v>
      </c>
      <c r="H61" s="169"/>
      <c r="I61" s="169"/>
      <c r="J61" s="172"/>
    </row>
    <row r="62" spans="1:10" ht="14.1" customHeight="1">
      <c r="A62" s="174">
        <v>61</v>
      </c>
      <c r="B62" s="175">
        <v>1559</v>
      </c>
      <c r="C62" s="165">
        <v>11.25</v>
      </c>
      <c r="D62" s="164" t="s">
        <v>533</v>
      </c>
      <c r="E62" s="175">
        <v>1591</v>
      </c>
      <c r="F62" s="165">
        <f>C62*1.55</f>
        <v>17.4375</v>
      </c>
      <c r="G62" s="165" t="s">
        <v>574</v>
      </c>
      <c r="H62" s="169">
        <v>12.87</v>
      </c>
      <c r="I62" s="169">
        <v>19.95</v>
      </c>
      <c r="J62" s="172"/>
    </row>
    <row r="63" spans="1:10" ht="14.1" customHeight="1">
      <c r="A63" s="174">
        <v>62</v>
      </c>
      <c r="B63" s="175">
        <v>1560</v>
      </c>
      <c r="C63" s="165">
        <v>11</v>
      </c>
      <c r="D63" s="164" t="s">
        <v>534</v>
      </c>
      <c r="E63" s="175">
        <v>1592</v>
      </c>
      <c r="F63" s="165">
        <f>C63*1.55</f>
        <v>17.05</v>
      </c>
      <c r="G63" s="165" t="s">
        <v>574</v>
      </c>
      <c r="H63" s="169">
        <v>14.24</v>
      </c>
      <c r="I63" s="169">
        <v>57.18</v>
      </c>
      <c r="J63" s="172"/>
    </row>
    <row r="65" spans="1:5" ht="14.1" hidden="1" customHeight="1">
      <c r="A65" s="158" t="s">
        <v>613</v>
      </c>
    </row>
    <row r="66" spans="1:5" ht="14.1" hidden="1" customHeight="1"/>
    <row r="67" spans="1:5" ht="14.1" hidden="1" customHeight="1"/>
    <row r="68" spans="1:5" ht="14.1" hidden="1" customHeight="1"/>
    <row r="69" spans="1:5" ht="14.1" hidden="1" customHeight="1">
      <c r="B69" s="159" t="s">
        <v>575</v>
      </c>
      <c r="E69" s="159" t="s">
        <v>575</v>
      </c>
    </row>
    <row r="70" spans="1:5" ht="14.1" hidden="1" customHeight="1">
      <c r="B70" s="158" t="s">
        <v>605</v>
      </c>
    </row>
    <row r="71" spans="1:5" ht="14.1" hidden="1" customHeight="1"/>
    <row r="72" spans="1:5" ht="14.1" hidden="1" customHeight="1"/>
    <row r="73" spans="1:5" ht="14.1" hidden="1" customHeight="1"/>
  </sheetData>
  <pageMargins left="0.25" right="0.25" top="0.25" bottom="0.2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FB87C"/>
  </sheetPr>
  <dimension ref="A1:W1104"/>
  <sheetViews>
    <sheetView tabSelected="1" topLeftCell="D1" zoomScaleNormal="100" workbookViewId="0">
      <pane ySplit="1" topLeftCell="A2" activePane="bottomLeft" state="frozen"/>
      <selection activeCell="D1" sqref="D1"/>
      <selection pane="bottomLeft" activeCell="F51" sqref="F51"/>
    </sheetView>
  </sheetViews>
  <sheetFormatPr defaultColWidth="8.85546875" defaultRowHeight="12.75"/>
  <cols>
    <col min="1" max="3" width="16" style="158" hidden="1" customWidth="1"/>
    <col min="4" max="4" width="58.28515625" style="265" customWidth="1"/>
    <col min="5" max="5" width="14.7109375" style="258" customWidth="1"/>
    <col min="6" max="6" width="50.5703125" style="257" customWidth="1"/>
    <col min="7" max="7" width="26.5703125" style="281" customWidth="1"/>
    <col min="8" max="8" width="19" style="145" customWidth="1"/>
    <col min="9" max="9" width="17.5703125" style="145" customWidth="1"/>
    <col min="10" max="10" width="16.140625" style="145" customWidth="1"/>
    <col min="11" max="11" width="15.7109375" style="145" customWidth="1"/>
    <col min="12" max="15" width="19" style="145" customWidth="1"/>
    <col min="16" max="16" width="16.140625" style="145" customWidth="1"/>
    <col min="17" max="18" width="19" style="145" customWidth="1"/>
    <col min="19" max="20" width="8.85546875" style="234"/>
    <col min="21" max="23" width="8.85546875" style="145"/>
    <col min="24" max="16384" width="8.85546875" style="6"/>
  </cols>
  <sheetData>
    <row r="1" spans="4:23" s="151" customFormat="1" ht="66" customHeight="1">
      <c r="D1" s="296" t="s">
        <v>780</v>
      </c>
      <c r="E1" s="297" t="s">
        <v>1571</v>
      </c>
      <c r="F1" s="298" t="s">
        <v>742</v>
      </c>
      <c r="G1" s="299" t="s">
        <v>1552</v>
      </c>
      <c r="H1" s="238" t="s">
        <v>1572</v>
      </c>
      <c r="I1" s="238" t="s">
        <v>1578</v>
      </c>
      <c r="J1" s="238" t="s">
        <v>1577</v>
      </c>
      <c r="K1" s="238" t="s">
        <v>1576</v>
      </c>
      <c r="L1" s="238" t="s">
        <v>1581</v>
      </c>
      <c r="M1" s="238" t="s">
        <v>1582</v>
      </c>
      <c r="N1" s="238" t="s">
        <v>1583</v>
      </c>
      <c r="O1" s="247" t="s">
        <v>1664</v>
      </c>
      <c r="P1" s="238" t="s">
        <v>1579</v>
      </c>
      <c r="Q1" s="238" t="s">
        <v>1580</v>
      </c>
      <c r="R1" s="238" t="s">
        <v>1584</v>
      </c>
      <c r="S1" s="234"/>
      <c r="T1" s="234"/>
      <c r="U1" s="234"/>
      <c r="V1" s="234"/>
      <c r="W1" s="234"/>
    </row>
    <row r="2" spans="4:23" customFormat="1" ht="18" customHeight="1">
      <c r="D2" s="250" t="s">
        <v>868</v>
      </c>
      <c r="E2" s="251">
        <v>23.786035758000004</v>
      </c>
      <c r="F2" s="252" t="s">
        <v>826</v>
      </c>
      <c r="G2" s="233" t="s">
        <v>824</v>
      </c>
      <c r="H2" s="235"/>
      <c r="I2" s="235"/>
      <c r="J2" s="235"/>
      <c r="K2" s="235"/>
      <c r="L2" s="235"/>
      <c r="M2" s="235"/>
      <c r="N2" s="235"/>
      <c r="O2" s="235"/>
      <c r="P2" s="235"/>
      <c r="Q2" s="235"/>
      <c r="R2" s="235"/>
      <c r="S2" s="234"/>
      <c r="T2" s="234"/>
      <c r="U2" s="145"/>
      <c r="V2" s="145"/>
      <c r="W2" s="234"/>
    </row>
    <row r="3" spans="4:23" customFormat="1" ht="29.25" customHeight="1">
      <c r="D3" s="250" t="s">
        <v>1559</v>
      </c>
      <c r="E3" s="251">
        <v>15.132554535600001</v>
      </c>
      <c r="F3" s="252" t="s">
        <v>830</v>
      </c>
      <c r="G3" s="233" t="s">
        <v>824</v>
      </c>
      <c r="H3" s="235"/>
      <c r="I3" s="235"/>
      <c r="J3" s="235"/>
      <c r="K3" s="235"/>
      <c r="L3" s="235"/>
      <c r="M3" s="235"/>
      <c r="N3" s="235"/>
      <c r="O3" s="235"/>
      <c r="P3" s="235"/>
      <c r="Q3" s="235"/>
      <c r="R3" s="235"/>
      <c r="S3" s="234"/>
      <c r="T3" s="234"/>
      <c r="U3" s="145"/>
      <c r="V3" s="145"/>
      <c r="W3" s="234"/>
    </row>
    <row r="4" spans="4:23" customFormat="1" ht="18" customHeight="1">
      <c r="D4" s="253" t="s">
        <v>1550</v>
      </c>
      <c r="E4" s="251">
        <v>143.11000000000001</v>
      </c>
      <c r="F4" s="252" t="s">
        <v>830</v>
      </c>
      <c r="G4" s="233" t="s">
        <v>824</v>
      </c>
      <c r="H4" s="235"/>
      <c r="I4" s="235"/>
      <c r="J4" s="235"/>
      <c r="K4" s="235"/>
      <c r="L4" s="235"/>
      <c r="M4" s="235"/>
      <c r="N4" s="235"/>
      <c r="O4" s="235"/>
      <c r="P4" s="235"/>
      <c r="Q4" s="235"/>
      <c r="R4" s="235"/>
      <c r="S4" s="234"/>
      <c r="T4" s="234"/>
      <c r="U4" s="145"/>
      <c r="V4" s="145"/>
      <c r="W4" s="234"/>
    </row>
    <row r="5" spans="4:23" customFormat="1" ht="26.25">
      <c r="D5" s="254" t="s">
        <v>936</v>
      </c>
      <c r="E5" s="251">
        <v>30.900000000000002</v>
      </c>
      <c r="F5" s="252" t="s">
        <v>1374</v>
      </c>
      <c r="G5" s="233" t="s">
        <v>824</v>
      </c>
      <c r="H5" s="235"/>
      <c r="I5" s="235"/>
      <c r="J5" s="235"/>
      <c r="K5" s="235"/>
      <c r="L5" s="235"/>
      <c r="M5" s="235"/>
      <c r="N5" s="235"/>
      <c r="O5" s="235"/>
      <c r="P5" s="235"/>
      <c r="Q5" s="235"/>
      <c r="R5" s="235"/>
      <c r="S5" s="234"/>
      <c r="T5" s="234"/>
      <c r="U5" s="145"/>
      <c r="V5" s="145"/>
      <c r="W5" s="234"/>
    </row>
    <row r="6" spans="4:23" customFormat="1" ht="26.25">
      <c r="D6" s="254" t="s">
        <v>932</v>
      </c>
      <c r="E6" s="251">
        <v>90.64</v>
      </c>
      <c r="F6" s="252" t="s">
        <v>1373</v>
      </c>
      <c r="G6" s="233" t="s">
        <v>824</v>
      </c>
      <c r="H6" s="235"/>
      <c r="I6" s="235"/>
      <c r="J6" s="235"/>
      <c r="K6" s="235"/>
      <c r="L6" s="235"/>
      <c r="M6" s="235"/>
      <c r="N6" s="235"/>
      <c r="O6" s="235"/>
      <c r="P6" s="235"/>
      <c r="Q6" s="235"/>
      <c r="R6" s="235"/>
      <c r="S6" s="234"/>
      <c r="T6" s="234"/>
      <c r="U6" s="145"/>
      <c r="V6" s="145"/>
      <c r="W6" s="234"/>
    </row>
    <row r="7" spans="4:23" customFormat="1" ht="15">
      <c r="D7" s="250" t="s">
        <v>1657</v>
      </c>
      <c r="E7" s="251">
        <v>126.0308</v>
      </c>
      <c r="F7" s="252" t="s">
        <v>1372</v>
      </c>
      <c r="G7" s="233" t="s">
        <v>824</v>
      </c>
      <c r="H7" s="235"/>
      <c r="I7" s="235"/>
      <c r="J7" s="235"/>
      <c r="K7" s="235"/>
      <c r="L7" s="235"/>
      <c r="M7" s="235"/>
      <c r="N7" s="235"/>
      <c r="O7" s="235"/>
      <c r="P7" s="235"/>
      <c r="Q7" s="235"/>
      <c r="R7" s="235"/>
      <c r="S7" s="234"/>
      <c r="T7" s="234"/>
      <c r="U7" s="145"/>
      <c r="V7" s="145"/>
      <c r="W7" s="234"/>
    </row>
    <row r="8" spans="4:23" customFormat="1" ht="26.25">
      <c r="D8" s="254" t="s">
        <v>937</v>
      </c>
      <c r="E8" s="251">
        <v>30.900000000000002</v>
      </c>
      <c r="F8" s="252" t="s">
        <v>1371</v>
      </c>
      <c r="G8" s="233" t="s">
        <v>824</v>
      </c>
      <c r="H8" s="235"/>
      <c r="I8" s="235"/>
      <c r="J8" s="235"/>
      <c r="K8" s="235"/>
      <c r="L8" s="235"/>
      <c r="M8" s="235"/>
      <c r="N8" s="235"/>
      <c r="O8" s="235"/>
      <c r="P8" s="235"/>
      <c r="Q8" s="235"/>
      <c r="R8" s="235"/>
      <c r="S8" s="234"/>
      <c r="T8" s="234"/>
      <c r="U8" s="145"/>
      <c r="V8" s="145"/>
      <c r="W8" s="234"/>
    </row>
    <row r="9" spans="4:23" customFormat="1" ht="26.25">
      <c r="D9" s="254" t="s">
        <v>933</v>
      </c>
      <c r="E9" s="251">
        <v>75.704999999999998</v>
      </c>
      <c r="F9" s="252" t="s">
        <v>1370</v>
      </c>
      <c r="G9" s="233" t="s">
        <v>824</v>
      </c>
      <c r="H9" s="235"/>
      <c r="I9" s="235"/>
      <c r="J9" s="235"/>
      <c r="K9" s="235"/>
      <c r="L9" s="235"/>
      <c r="M9" s="235"/>
      <c r="N9" s="235"/>
      <c r="O9" s="235"/>
      <c r="P9" s="235"/>
      <c r="Q9" s="235"/>
      <c r="R9" s="235"/>
      <c r="S9" s="234"/>
      <c r="T9" s="234"/>
      <c r="U9" s="145"/>
      <c r="V9" s="145"/>
      <c r="W9" s="234"/>
    </row>
    <row r="10" spans="4:23" customFormat="1" ht="15">
      <c r="D10" s="250" t="s">
        <v>1656</v>
      </c>
      <c r="E10" s="251">
        <v>103</v>
      </c>
      <c r="F10" s="252" t="s">
        <v>1369</v>
      </c>
      <c r="G10" s="233" t="s">
        <v>824</v>
      </c>
      <c r="H10" s="235"/>
      <c r="I10" s="235"/>
      <c r="J10" s="235"/>
      <c r="K10" s="235"/>
      <c r="L10" s="235"/>
      <c r="M10" s="235"/>
      <c r="N10" s="235"/>
      <c r="O10" s="235"/>
      <c r="P10" s="235"/>
      <c r="Q10" s="235"/>
      <c r="R10" s="235"/>
      <c r="S10" s="234"/>
      <c r="T10" s="234"/>
      <c r="U10" s="145"/>
      <c r="V10" s="145"/>
      <c r="W10" s="234"/>
    </row>
    <row r="11" spans="4:23" customFormat="1" ht="26.25">
      <c r="D11" s="254" t="s">
        <v>872</v>
      </c>
      <c r="E11" s="251">
        <v>181.28</v>
      </c>
      <c r="F11" s="252" t="s">
        <v>1375</v>
      </c>
      <c r="G11" s="233" t="s">
        <v>824</v>
      </c>
      <c r="H11" s="235"/>
      <c r="I11" s="235"/>
      <c r="J11" s="235"/>
      <c r="K11" s="235"/>
      <c r="L11" s="235"/>
      <c r="M11" s="235"/>
      <c r="N11" s="235"/>
      <c r="O11" s="235"/>
      <c r="P11" s="235"/>
      <c r="Q11" s="235"/>
      <c r="R11" s="235"/>
      <c r="S11" s="234"/>
      <c r="T11" s="234"/>
      <c r="U11" s="145"/>
      <c r="V11" s="145"/>
      <c r="W11" s="234"/>
    </row>
    <row r="12" spans="4:23" customFormat="1" ht="26.25">
      <c r="D12" s="254" t="s">
        <v>873</v>
      </c>
      <c r="E12" s="251">
        <v>30.900000000000002</v>
      </c>
      <c r="F12" s="252" t="s">
        <v>1378</v>
      </c>
      <c r="G12" s="233" t="s">
        <v>824</v>
      </c>
      <c r="H12" s="235"/>
      <c r="I12" s="235"/>
      <c r="J12" s="235"/>
      <c r="K12" s="235"/>
      <c r="L12" s="235"/>
      <c r="M12" s="235"/>
      <c r="N12" s="235"/>
      <c r="O12" s="235"/>
      <c r="P12" s="235"/>
      <c r="Q12" s="235"/>
      <c r="R12" s="235"/>
      <c r="S12" s="234"/>
      <c r="T12" s="234"/>
      <c r="U12" s="145"/>
      <c r="V12" s="145"/>
      <c r="W12" s="234"/>
    </row>
    <row r="13" spans="4:23" customFormat="1" ht="26.25">
      <c r="D13" s="254" t="s">
        <v>935</v>
      </c>
      <c r="E13" s="251">
        <v>75.704999999999998</v>
      </c>
      <c r="F13" s="252" t="s">
        <v>1377</v>
      </c>
      <c r="G13" s="233" t="s">
        <v>824</v>
      </c>
      <c r="H13" s="235"/>
      <c r="I13" s="235"/>
      <c r="J13" s="235"/>
      <c r="K13" s="235"/>
      <c r="L13" s="235"/>
      <c r="M13" s="235"/>
      <c r="N13" s="235"/>
      <c r="O13" s="235"/>
      <c r="P13" s="235"/>
      <c r="Q13" s="235"/>
      <c r="R13" s="235"/>
      <c r="S13" s="234"/>
      <c r="T13" s="234"/>
      <c r="U13" s="145"/>
      <c r="V13" s="145"/>
      <c r="W13" s="234"/>
    </row>
    <row r="14" spans="4:23" customFormat="1" ht="15">
      <c r="D14" s="250" t="s">
        <v>934</v>
      </c>
      <c r="E14" s="251">
        <v>103</v>
      </c>
      <c r="F14" s="252" t="s">
        <v>1376</v>
      </c>
      <c r="G14" s="233" t="s">
        <v>824</v>
      </c>
      <c r="H14" s="235"/>
      <c r="I14" s="235"/>
      <c r="J14" s="235"/>
      <c r="K14" s="235"/>
      <c r="L14" s="235"/>
      <c r="M14" s="235"/>
      <c r="N14" s="235"/>
      <c r="O14" s="235"/>
      <c r="P14" s="235"/>
      <c r="Q14" s="235"/>
      <c r="R14" s="235"/>
      <c r="S14" s="234"/>
      <c r="T14" s="234"/>
      <c r="U14" s="145"/>
      <c r="V14" s="145"/>
      <c r="W14" s="234"/>
    </row>
    <row r="15" spans="4:23" customFormat="1" ht="15">
      <c r="D15" s="250" t="s">
        <v>938</v>
      </c>
      <c r="E15" s="251">
        <v>78.465400000000002</v>
      </c>
      <c r="F15" s="252" t="s">
        <v>1369</v>
      </c>
      <c r="G15" s="233" t="s">
        <v>824</v>
      </c>
      <c r="H15" s="235"/>
      <c r="I15" s="235"/>
      <c r="J15" s="235"/>
      <c r="K15" s="235"/>
      <c r="L15" s="235"/>
      <c r="M15" s="235"/>
      <c r="N15" s="235"/>
      <c r="O15" s="235"/>
      <c r="P15" s="235"/>
      <c r="Q15" s="235"/>
      <c r="R15" s="235"/>
      <c r="S15" s="234"/>
      <c r="T15" s="234"/>
      <c r="U15" s="145"/>
      <c r="V15" s="145"/>
      <c r="W15" s="234"/>
    </row>
    <row r="16" spans="4:23" customFormat="1" ht="26.25">
      <c r="D16" s="254" t="s">
        <v>1670</v>
      </c>
      <c r="E16" s="251">
        <v>64.128476916000011</v>
      </c>
      <c r="F16" s="252" t="s">
        <v>788</v>
      </c>
      <c r="G16" s="233" t="s">
        <v>824</v>
      </c>
      <c r="H16" s="235"/>
      <c r="I16" s="235"/>
      <c r="J16" s="235"/>
      <c r="K16" s="235"/>
      <c r="L16" s="235"/>
      <c r="M16" s="235"/>
      <c r="N16" s="235"/>
      <c r="O16" s="235"/>
      <c r="P16" s="235"/>
      <c r="Q16" s="235"/>
      <c r="R16" s="235"/>
      <c r="S16" s="234"/>
      <c r="T16" s="234"/>
      <c r="U16" s="145"/>
      <c r="V16" s="145"/>
      <c r="W16" s="234"/>
    </row>
    <row r="17" spans="4:23" customFormat="1" ht="15">
      <c r="D17" s="250" t="s">
        <v>1560</v>
      </c>
      <c r="E17" s="251">
        <v>66.909953023200003</v>
      </c>
      <c r="F17" s="252" t="s">
        <v>788</v>
      </c>
      <c r="G17" s="233" t="s">
        <v>824</v>
      </c>
      <c r="H17" s="235"/>
      <c r="I17" s="235"/>
      <c r="J17" s="235"/>
      <c r="K17" s="235"/>
      <c r="L17" s="235"/>
      <c r="M17" s="235"/>
      <c r="N17" s="235"/>
      <c r="O17" s="235"/>
      <c r="P17" s="235"/>
      <c r="Q17" s="235"/>
      <c r="R17" s="235"/>
      <c r="S17" s="234"/>
      <c r="T17" s="234"/>
      <c r="U17" s="145"/>
      <c r="V17" s="145"/>
      <c r="W17" s="234"/>
    </row>
    <row r="18" spans="4:23" customFormat="1" ht="15">
      <c r="D18" s="250" t="s">
        <v>1561</v>
      </c>
      <c r="E18" s="251">
        <v>6.7991638176000011</v>
      </c>
      <c r="F18" s="252" t="s">
        <v>788</v>
      </c>
      <c r="G18" s="233" t="s">
        <v>824</v>
      </c>
      <c r="H18" s="235"/>
      <c r="I18" s="235"/>
      <c r="J18" s="235"/>
      <c r="K18" s="235"/>
      <c r="L18" s="235"/>
      <c r="M18" s="235"/>
      <c r="N18" s="235"/>
      <c r="O18" s="235"/>
      <c r="P18" s="235"/>
      <c r="Q18" s="235"/>
      <c r="R18" s="235"/>
      <c r="S18" s="234"/>
      <c r="T18" s="234"/>
      <c r="U18" s="145"/>
      <c r="V18" s="145"/>
      <c r="W18" s="234"/>
    </row>
    <row r="19" spans="4:23" customFormat="1" ht="15">
      <c r="D19" s="254" t="s">
        <v>1671</v>
      </c>
      <c r="E19" s="251">
        <v>53.63171589240001</v>
      </c>
      <c r="F19" s="252" t="s">
        <v>831</v>
      </c>
      <c r="G19" s="233" t="s">
        <v>824</v>
      </c>
      <c r="H19" s="235"/>
      <c r="I19" s="235"/>
      <c r="J19" s="235"/>
      <c r="K19" s="235"/>
      <c r="L19" s="235"/>
      <c r="M19" s="235"/>
      <c r="N19" s="235"/>
      <c r="O19" s="235"/>
      <c r="P19" s="235"/>
      <c r="Q19" s="235"/>
      <c r="R19" s="235"/>
      <c r="S19" s="234"/>
      <c r="T19" s="234"/>
      <c r="U19" s="145"/>
      <c r="V19" s="145"/>
      <c r="W19" s="234"/>
    </row>
    <row r="20" spans="4:23" customFormat="1" ht="15">
      <c r="D20" s="250" t="s">
        <v>1562</v>
      </c>
      <c r="E20" s="251">
        <v>14.933877670800001</v>
      </c>
      <c r="F20" s="252" t="s">
        <v>788</v>
      </c>
      <c r="G20" s="233" t="s">
        <v>824</v>
      </c>
      <c r="H20" s="235"/>
      <c r="I20" s="235"/>
      <c r="J20" s="235"/>
      <c r="K20" s="235"/>
      <c r="L20" s="235"/>
      <c r="M20" s="235"/>
      <c r="N20" s="235"/>
      <c r="O20" s="235"/>
      <c r="P20" s="235"/>
      <c r="Q20" s="235"/>
      <c r="R20" s="235"/>
      <c r="S20" s="234"/>
      <c r="T20" s="234"/>
      <c r="U20" s="145"/>
      <c r="V20" s="145"/>
      <c r="W20" s="234"/>
    </row>
    <row r="21" spans="4:23" customFormat="1" ht="15">
      <c r="D21" s="250" t="s">
        <v>1563</v>
      </c>
      <c r="E21" s="251">
        <v>6.8764270428000014</v>
      </c>
      <c r="F21" s="252" t="s">
        <v>866</v>
      </c>
      <c r="G21" s="233" t="s">
        <v>824</v>
      </c>
      <c r="H21" s="235"/>
      <c r="I21" s="235"/>
      <c r="J21" s="235"/>
      <c r="K21" s="235"/>
      <c r="L21" s="235"/>
      <c r="M21" s="235"/>
      <c r="N21" s="235"/>
      <c r="O21" s="235"/>
      <c r="P21" s="235"/>
      <c r="Q21" s="235"/>
      <c r="R21" s="235"/>
      <c r="S21" s="234"/>
      <c r="T21" s="234"/>
      <c r="U21" s="145"/>
      <c r="V21" s="145"/>
      <c r="W21" s="234"/>
    </row>
    <row r="22" spans="4:23" customFormat="1" ht="15">
      <c r="D22" s="250" t="s">
        <v>1585</v>
      </c>
      <c r="E22" s="251">
        <v>7.2848183759999996</v>
      </c>
      <c r="F22" s="252" t="s">
        <v>788</v>
      </c>
      <c r="G22" s="233" t="s">
        <v>824</v>
      </c>
      <c r="H22" s="235"/>
      <c r="I22" s="235"/>
      <c r="J22" s="235"/>
      <c r="K22" s="235"/>
      <c r="L22" s="235"/>
      <c r="M22" s="235"/>
      <c r="N22" s="235"/>
      <c r="O22" s="235"/>
      <c r="P22" s="235"/>
      <c r="Q22" s="235"/>
      <c r="R22" s="235"/>
      <c r="S22" s="234"/>
      <c r="T22" s="234"/>
      <c r="U22" s="145"/>
      <c r="V22" s="145"/>
      <c r="W22" s="234"/>
    </row>
    <row r="23" spans="4:23" customFormat="1" ht="51.75">
      <c r="D23" s="254" t="s">
        <v>880</v>
      </c>
      <c r="E23" s="251">
        <v>109.32746365800003</v>
      </c>
      <c r="F23" s="252" t="s">
        <v>852</v>
      </c>
      <c r="G23" s="233" t="s">
        <v>824</v>
      </c>
      <c r="H23" s="235"/>
      <c r="I23" s="235"/>
      <c r="J23" s="235"/>
      <c r="K23" s="235"/>
      <c r="L23" s="235"/>
      <c r="M23" s="235"/>
      <c r="N23" s="235"/>
      <c r="O23" s="235"/>
      <c r="P23" s="235"/>
      <c r="Q23" s="235"/>
      <c r="R23" s="235"/>
      <c r="S23" s="234"/>
      <c r="T23" s="234"/>
      <c r="U23" s="145"/>
      <c r="V23" s="145"/>
      <c r="W23" s="234"/>
    </row>
    <row r="24" spans="4:23" customFormat="1" ht="26.25">
      <c r="D24" s="254" t="s">
        <v>874</v>
      </c>
      <c r="E24" s="251">
        <v>350.54325273240005</v>
      </c>
      <c r="F24" s="252" t="s">
        <v>1379</v>
      </c>
      <c r="G24" s="233" t="s">
        <v>824</v>
      </c>
      <c r="H24" s="235"/>
      <c r="I24" s="235"/>
      <c r="J24" s="235"/>
      <c r="K24" s="235"/>
      <c r="L24" s="235"/>
      <c r="M24" s="235"/>
      <c r="N24" s="235"/>
      <c r="O24" s="235"/>
      <c r="P24" s="235"/>
      <c r="Q24" s="235"/>
      <c r="R24" s="235"/>
      <c r="S24" s="234"/>
      <c r="T24" s="234"/>
      <c r="U24" s="145"/>
      <c r="V24" s="145"/>
      <c r="W24" s="234"/>
    </row>
    <row r="25" spans="4:23" customFormat="1" ht="15">
      <c r="D25" s="250" t="s">
        <v>1564</v>
      </c>
      <c r="E25" s="251">
        <v>133.7978308392</v>
      </c>
      <c r="F25" s="252" t="s">
        <v>788</v>
      </c>
      <c r="G25" s="233" t="s">
        <v>824</v>
      </c>
      <c r="H25" s="235"/>
      <c r="I25" s="235"/>
      <c r="J25" s="235"/>
      <c r="K25" s="235"/>
      <c r="L25" s="235"/>
      <c r="M25" s="235"/>
      <c r="N25" s="235"/>
      <c r="O25" s="235"/>
      <c r="P25" s="235"/>
      <c r="Q25" s="235"/>
      <c r="R25" s="235"/>
      <c r="S25" s="234"/>
      <c r="T25" s="234"/>
      <c r="U25" s="145"/>
      <c r="V25" s="145"/>
      <c r="W25" s="234"/>
    </row>
    <row r="26" spans="4:23" customFormat="1" ht="26.25">
      <c r="D26" s="254" t="s">
        <v>899</v>
      </c>
      <c r="E26" s="251">
        <v>7.6490592948000007</v>
      </c>
      <c r="F26" s="252" t="s">
        <v>1380</v>
      </c>
      <c r="G26" s="233" t="s">
        <v>824</v>
      </c>
      <c r="H26" s="235"/>
      <c r="I26" s="235"/>
      <c r="J26" s="235"/>
      <c r="K26" s="235"/>
      <c r="L26" s="235"/>
      <c r="M26" s="235"/>
      <c r="N26" s="235"/>
      <c r="O26" s="235"/>
      <c r="P26" s="235"/>
      <c r="Q26" s="235"/>
      <c r="R26" s="235"/>
      <c r="S26" s="234"/>
      <c r="T26" s="234"/>
      <c r="U26" s="145"/>
      <c r="V26" s="145"/>
      <c r="W26" s="234"/>
    </row>
    <row r="27" spans="4:23" customFormat="1" ht="15">
      <c r="D27" s="250" t="s">
        <v>1565</v>
      </c>
      <c r="E27" s="251">
        <v>18.333459579600003</v>
      </c>
      <c r="F27" s="252" t="s">
        <v>788</v>
      </c>
      <c r="G27" s="233" t="s">
        <v>824</v>
      </c>
      <c r="H27" s="235"/>
      <c r="I27" s="235"/>
      <c r="J27" s="235"/>
      <c r="K27" s="235"/>
      <c r="L27" s="235"/>
      <c r="M27" s="235"/>
      <c r="N27" s="235"/>
      <c r="O27" s="235"/>
      <c r="P27" s="235"/>
      <c r="Q27" s="235"/>
      <c r="R27" s="235"/>
      <c r="S27" s="234"/>
      <c r="T27" s="234"/>
      <c r="U27" s="145"/>
      <c r="V27" s="145"/>
      <c r="W27" s="234"/>
    </row>
    <row r="28" spans="4:23" customFormat="1" ht="15">
      <c r="D28" s="254" t="s">
        <v>1566</v>
      </c>
      <c r="E28" s="251">
        <v>414.69380485560004</v>
      </c>
      <c r="F28" s="252" t="s">
        <v>833</v>
      </c>
      <c r="G28" s="233" t="s">
        <v>824</v>
      </c>
      <c r="H28" s="235"/>
      <c r="I28" s="235"/>
      <c r="J28" s="235"/>
      <c r="K28" s="235"/>
      <c r="L28" s="235"/>
      <c r="M28" s="235"/>
      <c r="N28" s="235"/>
      <c r="O28" s="235"/>
      <c r="P28" s="235"/>
      <c r="Q28" s="235"/>
      <c r="R28" s="235"/>
      <c r="S28" s="234"/>
      <c r="T28" s="234"/>
      <c r="U28" s="145"/>
      <c r="V28" s="145"/>
      <c r="W28" s="234"/>
    </row>
    <row r="29" spans="4:23" customFormat="1" ht="15">
      <c r="D29" s="254" t="s">
        <v>1567</v>
      </c>
      <c r="E29" s="251">
        <v>71.656122571200001</v>
      </c>
      <c r="F29" s="252" t="s">
        <v>832</v>
      </c>
      <c r="G29" s="233" t="s">
        <v>824</v>
      </c>
      <c r="H29" s="235"/>
      <c r="I29" s="235"/>
      <c r="J29" s="235"/>
      <c r="K29" s="235"/>
      <c r="L29" s="235"/>
      <c r="M29" s="235"/>
      <c r="N29" s="235"/>
      <c r="O29" s="235"/>
      <c r="P29" s="235"/>
      <c r="Q29" s="235"/>
      <c r="R29" s="235"/>
      <c r="S29" s="234"/>
      <c r="T29" s="234"/>
      <c r="U29" s="145"/>
      <c r="V29" s="145"/>
      <c r="W29" s="234"/>
    </row>
    <row r="30" spans="4:23" customFormat="1" ht="15">
      <c r="D30" s="254" t="s">
        <v>1568</v>
      </c>
      <c r="E30" s="251">
        <v>6.8764270428000014</v>
      </c>
      <c r="F30" s="252" t="s">
        <v>1380</v>
      </c>
      <c r="G30" s="233" t="s">
        <v>824</v>
      </c>
      <c r="H30" s="235"/>
      <c r="I30" s="235"/>
      <c r="J30" s="235"/>
      <c r="K30" s="235"/>
      <c r="L30" s="235"/>
      <c r="M30" s="235"/>
      <c r="N30" s="235"/>
      <c r="O30" s="235"/>
      <c r="P30" s="235"/>
      <c r="Q30" s="235"/>
      <c r="R30" s="235"/>
      <c r="S30" s="234"/>
      <c r="T30" s="234"/>
      <c r="U30" s="145"/>
      <c r="V30" s="145"/>
      <c r="W30" s="234"/>
    </row>
    <row r="31" spans="4:23" customFormat="1" ht="15">
      <c r="D31" s="254" t="s">
        <v>1569</v>
      </c>
      <c r="E31" s="251">
        <v>27.163542459600002</v>
      </c>
      <c r="F31" s="252" t="s">
        <v>788</v>
      </c>
      <c r="G31" s="233" t="s">
        <v>824</v>
      </c>
      <c r="H31" s="235"/>
      <c r="I31" s="235"/>
      <c r="J31" s="235"/>
      <c r="K31" s="235"/>
      <c r="L31" s="235"/>
      <c r="M31" s="235"/>
      <c r="N31" s="235"/>
      <c r="O31" s="235"/>
      <c r="P31" s="235"/>
      <c r="Q31" s="235"/>
      <c r="R31" s="235"/>
      <c r="S31" s="234"/>
      <c r="T31" s="234"/>
      <c r="U31" s="145"/>
      <c r="V31" s="145"/>
      <c r="W31" s="234"/>
    </row>
    <row r="32" spans="4:23" customFormat="1" ht="15">
      <c r="D32" s="254" t="s">
        <v>1570</v>
      </c>
      <c r="E32" s="251">
        <v>21.048710065200002</v>
      </c>
      <c r="F32" s="252" t="s">
        <v>788</v>
      </c>
      <c r="G32" s="233" t="s">
        <v>824</v>
      </c>
      <c r="H32" s="235"/>
      <c r="I32" s="235"/>
      <c r="J32" s="235"/>
      <c r="K32" s="235"/>
      <c r="L32" s="235"/>
      <c r="M32" s="235"/>
      <c r="N32" s="235"/>
      <c r="O32" s="235"/>
      <c r="P32" s="235"/>
      <c r="Q32" s="235"/>
      <c r="R32" s="235"/>
      <c r="S32" s="234"/>
      <c r="T32" s="234"/>
      <c r="U32" s="145"/>
      <c r="V32" s="145"/>
      <c r="W32" s="234"/>
    </row>
    <row r="33" spans="4:23" customFormat="1" ht="26.25">
      <c r="D33" s="250" t="s">
        <v>1668</v>
      </c>
      <c r="E33" s="251">
        <v>6.8764270428000014</v>
      </c>
      <c r="F33" s="252" t="s">
        <v>835</v>
      </c>
      <c r="G33" s="233" t="s">
        <v>824</v>
      </c>
      <c r="H33" s="235"/>
      <c r="I33" s="235"/>
      <c r="J33" s="235"/>
      <c r="K33" s="235"/>
      <c r="L33" s="235"/>
      <c r="M33" s="235"/>
      <c r="N33" s="235"/>
      <c r="O33" s="235"/>
      <c r="P33" s="235"/>
      <c r="Q33" s="235"/>
      <c r="R33" s="235"/>
      <c r="S33" s="234"/>
      <c r="T33" s="234"/>
      <c r="U33" s="145"/>
      <c r="V33" s="145"/>
      <c r="W33" s="234"/>
    </row>
    <row r="34" spans="4:23" customFormat="1" ht="15">
      <c r="D34" s="250" t="s">
        <v>878</v>
      </c>
      <c r="E34" s="251">
        <v>61.931993799600001</v>
      </c>
      <c r="F34" s="252" t="s">
        <v>837</v>
      </c>
      <c r="G34" s="233" t="s">
        <v>824</v>
      </c>
      <c r="H34" s="235"/>
      <c r="I34" s="235"/>
      <c r="J34" s="235"/>
      <c r="K34" s="235"/>
      <c r="L34" s="235"/>
      <c r="M34" s="235"/>
      <c r="N34" s="235"/>
      <c r="O34" s="235"/>
      <c r="P34" s="235"/>
      <c r="Q34" s="235"/>
      <c r="R34" s="235"/>
      <c r="S34" s="234"/>
      <c r="T34" s="234"/>
      <c r="U34" s="145"/>
      <c r="V34" s="145"/>
      <c r="W34" s="234"/>
    </row>
    <row r="35" spans="4:23" customFormat="1" ht="26.25">
      <c r="D35" s="254" t="s">
        <v>877</v>
      </c>
      <c r="E35" s="251">
        <v>8.2340522856000007</v>
      </c>
      <c r="F35" s="252" t="s">
        <v>1380</v>
      </c>
      <c r="G35" s="233" t="s">
        <v>824</v>
      </c>
      <c r="H35" s="235"/>
      <c r="I35" s="235"/>
      <c r="J35" s="235"/>
      <c r="K35" s="235"/>
      <c r="L35" s="235"/>
      <c r="M35" s="235"/>
      <c r="N35" s="235"/>
      <c r="O35" s="235"/>
      <c r="P35" s="235"/>
      <c r="Q35" s="235"/>
      <c r="R35" s="235"/>
      <c r="S35" s="234"/>
      <c r="T35" s="234"/>
      <c r="U35" s="145"/>
      <c r="V35" s="145"/>
      <c r="W35" s="234"/>
    </row>
    <row r="36" spans="4:23" customFormat="1" ht="15">
      <c r="D36" s="250" t="s">
        <v>869</v>
      </c>
      <c r="E36" s="251">
        <v>28.5211677024</v>
      </c>
      <c r="F36" s="252" t="s">
        <v>827</v>
      </c>
      <c r="G36" s="233" t="s">
        <v>824</v>
      </c>
      <c r="H36" s="235"/>
      <c r="I36" s="235"/>
      <c r="J36" s="235"/>
      <c r="K36" s="235"/>
      <c r="L36" s="235"/>
      <c r="M36" s="235"/>
      <c r="N36" s="235"/>
      <c r="O36" s="235"/>
      <c r="P36" s="235"/>
      <c r="Q36" s="235"/>
      <c r="R36" s="235"/>
      <c r="S36" s="234"/>
      <c r="T36" s="234"/>
      <c r="U36" s="145"/>
      <c r="V36" s="145"/>
      <c r="W36" s="234"/>
    </row>
    <row r="37" spans="4:23" customFormat="1" ht="15">
      <c r="D37" s="250" t="s">
        <v>1655</v>
      </c>
      <c r="E37" s="251">
        <v>27.318068910000001</v>
      </c>
      <c r="F37" s="252" t="s">
        <v>1381</v>
      </c>
      <c r="G37" s="233" t="s">
        <v>824</v>
      </c>
      <c r="H37" s="235"/>
      <c r="I37" s="235"/>
      <c r="J37" s="235"/>
      <c r="K37" s="235"/>
      <c r="L37" s="235"/>
      <c r="M37" s="235"/>
      <c r="N37" s="235"/>
      <c r="O37" s="235"/>
      <c r="P37" s="235"/>
      <c r="Q37" s="235"/>
      <c r="R37" s="235"/>
      <c r="S37" s="234"/>
      <c r="T37" s="234"/>
      <c r="U37" s="145"/>
      <c r="V37" s="145"/>
      <c r="W37" s="234"/>
    </row>
    <row r="38" spans="4:23" customFormat="1" ht="26.25">
      <c r="D38" s="254" t="s">
        <v>1654</v>
      </c>
      <c r="E38" s="251">
        <v>155.95030126440003</v>
      </c>
      <c r="F38" s="252" t="s">
        <v>1382</v>
      </c>
      <c r="G38" s="233" t="s">
        <v>824</v>
      </c>
      <c r="H38" s="235"/>
      <c r="I38" s="235"/>
      <c r="J38" s="235"/>
      <c r="K38" s="235"/>
      <c r="L38" s="235"/>
      <c r="M38" s="235"/>
      <c r="N38" s="235"/>
      <c r="O38" s="235"/>
      <c r="P38" s="235"/>
      <c r="Q38" s="235"/>
      <c r="R38" s="235"/>
      <c r="S38" s="234"/>
      <c r="T38" s="234"/>
      <c r="U38" s="145"/>
      <c r="V38" s="145"/>
      <c r="W38" s="234"/>
    </row>
    <row r="39" spans="4:23" customFormat="1" ht="15">
      <c r="D39" s="250" t="s">
        <v>1586</v>
      </c>
      <c r="E39" s="251">
        <v>101.8881188316</v>
      </c>
      <c r="F39" s="252" t="s">
        <v>1383</v>
      </c>
      <c r="G39" s="233" t="s">
        <v>824</v>
      </c>
      <c r="H39" s="235"/>
      <c r="I39" s="235"/>
      <c r="J39" s="235"/>
      <c r="K39" s="235"/>
      <c r="L39" s="235"/>
      <c r="M39" s="235"/>
      <c r="N39" s="235"/>
      <c r="O39" s="235"/>
      <c r="P39" s="235"/>
      <c r="Q39" s="235"/>
      <c r="R39" s="235"/>
      <c r="S39" s="234"/>
      <c r="T39" s="234"/>
      <c r="U39" s="145"/>
      <c r="V39" s="145"/>
      <c r="W39" s="234"/>
    </row>
    <row r="40" spans="4:23" customFormat="1" ht="15">
      <c r="D40" s="250" t="s">
        <v>1653</v>
      </c>
      <c r="E40" s="251">
        <v>59.779661097599991</v>
      </c>
      <c r="F40" s="252" t="s">
        <v>1384</v>
      </c>
      <c r="G40" s="233" t="s">
        <v>824</v>
      </c>
      <c r="H40" s="235"/>
      <c r="I40" s="235"/>
      <c r="J40" s="235"/>
      <c r="K40" s="235"/>
      <c r="L40" s="235"/>
      <c r="M40" s="235"/>
      <c r="N40" s="235"/>
      <c r="O40" s="235"/>
      <c r="P40" s="235"/>
      <c r="Q40" s="235"/>
      <c r="R40" s="235"/>
      <c r="S40" s="234"/>
      <c r="T40" s="234"/>
      <c r="U40" s="145"/>
      <c r="V40" s="145"/>
      <c r="W40" s="234"/>
    </row>
    <row r="41" spans="4:23" customFormat="1" ht="15">
      <c r="D41" s="254" t="s">
        <v>1551</v>
      </c>
      <c r="E41" s="251">
        <v>23.786035758000004</v>
      </c>
      <c r="F41" s="252" t="s">
        <v>829</v>
      </c>
      <c r="G41" s="233" t="s">
        <v>824</v>
      </c>
      <c r="H41" s="235"/>
      <c r="I41" s="235"/>
      <c r="J41" s="235"/>
      <c r="K41" s="235"/>
      <c r="L41" s="235"/>
      <c r="M41" s="235"/>
      <c r="N41" s="235"/>
      <c r="O41" s="235"/>
      <c r="P41" s="235"/>
      <c r="Q41" s="235"/>
      <c r="R41" s="235"/>
      <c r="S41" s="234"/>
      <c r="T41" s="234"/>
      <c r="U41" s="145"/>
      <c r="V41" s="145"/>
      <c r="W41" s="234"/>
    </row>
    <row r="42" spans="4:23" customFormat="1" ht="15">
      <c r="D42" s="250" t="s">
        <v>879</v>
      </c>
      <c r="E42" s="251">
        <v>19.3268439036</v>
      </c>
      <c r="F42" s="252" t="s">
        <v>835</v>
      </c>
      <c r="G42" s="233" t="s">
        <v>824</v>
      </c>
      <c r="H42" s="235"/>
      <c r="I42" s="235"/>
      <c r="J42" s="235"/>
      <c r="K42" s="235"/>
      <c r="L42" s="235"/>
      <c r="M42" s="235"/>
      <c r="N42" s="235"/>
      <c r="O42" s="235"/>
      <c r="P42" s="235"/>
      <c r="Q42" s="235"/>
      <c r="R42" s="235"/>
      <c r="S42" s="234"/>
      <c r="T42" s="234"/>
      <c r="U42" s="145"/>
      <c r="V42" s="145"/>
      <c r="W42" s="234"/>
    </row>
    <row r="43" spans="4:23" customFormat="1" ht="15">
      <c r="D43" s="250" t="s">
        <v>1587</v>
      </c>
      <c r="E43" s="251">
        <v>26.159120531999999</v>
      </c>
      <c r="F43" s="252" t="s">
        <v>835</v>
      </c>
      <c r="G43" s="233" t="s">
        <v>824</v>
      </c>
      <c r="H43" s="235"/>
      <c r="I43" s="235"/>
      <c r="J43" s="235"/>
      <c r="K43" s="235"/>
      <c r="L43" s="235"/>
      <c r="M43" s="235"/>
      <c r="N43" s="235"/>
      <c r="O43" s="235"/>
      <c r="P43" s="235"/>
      <c r="Q43" s="235"/>
      <c r="R43" s="235"/>
      <c r="S43" s="234"/>
      <c r="T43" s="234"/>
      <c r="U43" s="145"/>
      <c r="V43" s="145"/>
      <c r="W43" s="234"/>
    </row>
    <row r="44" spans="4:23" customFormat="1" ht="26.25">
      <c r="D44" s="254" t="s">
        <v>1588</v>
      </c>
      <c r="E44" s="251">
        <v>381.52580603760009</v>
      </c>
      <c r="F44" s="252" t="s">
        <v>835</v>
      </c>
      <c r="G44" s="233" t="s">
        <v>824</v>
      </c>
      <c r="H44" s="235"/>
      <c r="I44" s="235"/>
      <c r="J44" s="235"/>
      <c r="K44" s="235"/>
      <c r="L44" s="235"/>
      <c r="M44" s="235"/>
      <c r="N44" s="235"/>
      <c r="O44" s="235"/>
      <c r="P44" s="235"/>
      <c r="Q44" s="235"/>
      <c r="R44" s="235"/>
      <c r="S44" s="234"/>
      <c r="T44" s="234"/>
      <c r="U44" s="145"/>
      <c r="V44" s="145"/>
      <c r="W44" s="234"/>
    </row>
    <row r="45" spans="4:23" customFormat="1" ht="22.5" customHeight="1">
      <c r="D45" s="254" t="s">
        <v>1589</v>
      </c>
      <c r="E45" s="251">
        <v>98.536391999999992</v>
      </c>
      <c r="F45" s="252" t="s">
        <v>1385</v>
      </c>
      <c r="G45" s="233" t="s">
        <v>824</v>
      </c>
      <c r="H45" s="235"/>
      <c r="I45" s="235"/>
      <c r="J45" s="235"/>
      <c r="K45" s="235"/>
      <c r="L45" s="235"/>
      <c r="M45" s="235"/>
      <c r="N45" s="235"/>
      <c r="O45" s="235"/>
      <c r="P45" s="235"/>
      <c r="Q45" s="235"/>
      <c r="R45" s="235"/>
      <c r="S45" s="234"/>
      <c r="T45" s="234"/>
      <c r="U45" s="145"/>
      <c r="V45" s="145"/>
      <c r="W45" s="234"/>
    </row>
    <row r="46" spans="4:23" customFormat="1" ht="28.5" customHeight="1">
      <c r="D46" s="250" t="s">
        <v>1591</v>
      </c>
      <c r="E46" s="251">
        <v>36.677956762799994</v>
      </c>
      <c r="F46" s="252" t="s">
        <v>1387</v>
      </c>
      <c r="G46" s="233" t="s">
        <v>824</v>
      </c>
      <c r="H46" s="235"/>
      <c r="I46" s="235"/>
      <c r="J46" s="235"/>
      <c r="K46" s="235"/>
      <c r="L46" s="235"/>
      <c r="M46" s="235"/>
      <c r="N46" s="235"/>
      <c r="O46" s="235"/>
      <c r="P46" s="235"/>
      <c r="Q46" s="235"/>
      <c r="R46" s="235"/>
      <c r="S46" s="234"/>
      <c r="T46" s="234"/>
      <c r="U46" s="145"/>
      <c r="V46" s="145"/>
      <c r="W46" s="234"/>
    </row>
    <row r="47" spans="4:23" customFormat="1" ht="20.25" customHeight="1">
      <c r="D47" s="250" t="s">
        <v>1590</v>
      </c>
      <c r="E47" s="251">
        <v>18.686662894800001</v>
      </c>
      <c r="F47" s="252" t="s">
        <v>1386</v>
      </c>
      <c r="G47" s="233" t="s">
        <v>824</v>
      </c>
      <c r="H47" s="235"/>
      <c r="I47" s="235"/>
      <c r="J47" s="235"/>
      <c r="K47" s="235"/>
      <c r="L47" s="235"/>
      <c r="M47" s="235"/>
      <c r="N47" s="235"/>
      <c r="O47" s="235"/>
      <c r="P47" s="235"/>
      <c r="Q47" s="235"/>
      <c r="R47" s="235"/>
      <c r="S47" s="234"/>
      <c r="T47" s="234"/>
      <c r="U47" s="145"/>
      <c r="V47" s="145"/>
      <c r="W47" s="234"/>
    </row>
    <row r="48" spans="4:23" customFormat="1" ht="26.25">
      <c r="D48" s="250" t="s">
        <v>1592</v>
      </c>
      <c r="E48" s="251">
        <v>84.360404314800022</v>
      </c>
      <c r="F48" s="252" t="s">
        <v>838</v>
      </c>
      <c r="G48" s="233" t="s">
        <v>824</v>
      </c>
      <c r="H48" s="235"/>
      <c r="I48" s="235"/>
      <c r="J48" s="235"/>
      <c r="K48" s="235"/>
      <c r="L48" s="235"/>
      <c r="M48" s="235"/>
      <c r="N48" s="235"/>
      <c r="O48" s="235"/>
      <c r="P48" s="235"/>
      <c r="Q48" s="235"/>
      <c r="R48" s="235"/>
      <c r="S48" s="234"/>
      <c r="T48" s="234"/>
      <c r="U48" s="145"/>
      <c r="V48" s="145"/>
      <c r="W48" s="234"/>
    </row>
    <row r="49" spans="4:23" customFormat="1" ht="26.25">
      <c r="D49" s="250" t="s">
        <v>1593</v>
      </c>
      <c r="E49" s="251">
        <v>14.933877670800001</v>
      </c>
      <c r="F49" s="252" t="s">
        <v>839</v>
      </c>
      <c r="G49" s="233" t="s">
        <v>824</v>
      </c>
      <c r="H49" s="235"/>
      <c r="I49" s="235"/>
      <c r="J49" s="235"/>
      <c r="K49" s="235"/>
      <c r="L49" s="235"/>
      <c r="M49" s="235"/>
      <c r="N49" s="235"/>
      <c r="O49" s="235"/>
      <c r="P49" s="235"/>
      <c r="Q49" s="235"/>
      <c r="R49" s="235"/>
      <c r="S49" s="234"/>
      <c r="T49" s="234"/>
      <c r="U49" s="145"/>
      <c r="V49" s="145"/>
      <c r="W49" s="234"/>
    </row>
    <row r="50" spans="4:23" customFormat="1" ht="15">
      <c r="D50" s="250" t="s">
        <v>1669</v>
      </c>
      <c r="E50" s="251">
        <v>14.933877670800001</v>
      </c>
      <c r="F50" s="252" t="s">
        <v>918</v>
      </c>
      <c r="G50" s="233" t="s">
        <v>824</v>
      </c>
      <c r="H50" s="235"/>
      <c r="I50" s="235"/>
      <c r="J50" s="235"/>
      <c r="K50" s="235"/>
      <c r="L50" s="235"/>
      <c r="M50" s="235"/>
      <c r="N50" s="235"/>
      <c r="O50" s="235"/>
      <c r="P50" s="235"/>
      <c r="Q50" s="235"/>
      <c r="R50" s="235"/>
      <c r="S50" s="234"/>
      <c r="T50" s="234"/>
      <c r="U50" s="145"/>
      <c r="V50" s="145"/>
      <c r="W50" s="234"/>
    </row>
    <row r="51" spans="4:23" customFormat="1" ht="15">
      <c r="D51" s="250" t="s">
        <v>1652</v>
      </c>
      <c r="E51" s="251">
        <v>90.386935880400017</v>
      </c>
      <c r="F51" s="252" t="s">
        <v>840</v>
      </c>
      <c r="G51" s="233" t="s">
        <v>824</v>
      </c>
      <c r="H51" s="235"/>
      <c r="I51" s="235"/>
      <c r="J51" s="235"/>
      <c r="K51" s="235"/>
      <c r="L51" s="235"/>
      <c r="M51" s="235"/>
      <c r="N51" s="235"/>
      <c r="O51" s="235"/>
      <c r="P51" s="235"/>
      <c r="Q51" s="235"/>
      <c r="R51" s="235"/>
      <c r="S51" s="234"/>
      <c r="T51" s="234"/>
      <c r="U51" s="145"/>
      <c r="V51" s="145"/>
      <c r="W51" s="234"/>
    </row>
    <row r="52" spans="4:23" customFormat="1" ht="26.25">
      <c r="D52" s="254" t="s">
        <v>1651</v>
      </c>
      <c r="E52" s="251">
        <v>30.596237179200003</v>
      </c>
      <c r="F52" s="252" t="s">
        <v>1388</v>
      </c>
      <c r="G52" s="233" t="s">
        <v>824</v>
      </c>
      <c r="H52" s="235"/>
      <c r="I52" s="235"/>
      <c r="J52" s="235"/>
      <c r="K52" s="235"/>
      <c r="L52" s="235"/>
      <c r="M52" s="235"/>
      <c r="N52" s="235"/>
      <c r="O52" s="235"/>
      <c r="P52" s="235"/>
      <c r="Q52" s="235"/>
      <c r="R52" s="235"/>
      <c r="S52" s="234"/>
      <c r="T52" s="234"/>
      <c r="U52" s="145"/>
      <c r="V52" s="145"/>
      <c r="W52" s="234"/>
    </row>
    <row r="53" spans="4:23" customFormat="1" ht="15">
      <c r="D53" s="254" t="s">
        <v>870</v>
      </c>
      <c r="E53" s="251">
        <v>23.786035758000004</v>
      </c>
      <c r="F53" s="252" t="s">
        <v>828</v>
      </c>
      <c r="G53" s="233" t="s">
        <v>824</v>
      </c>
      <c r="H53" s="235"/>
      <c r="I53" s="235"/>
      <c r="J53" s="235"/>
      <c r="K53" s="235"/>
      <c r="L53" s="235"/>
      <c r="M53" s="235"/>
      <c r="N53" s="235"/>
      <c r="O53" s="235"/>
      <c r="P53" s="235"/>
      <c r="Q53" s="235"/>
      <c r="R53" s="235"/>
      <c r="S53" s="234"/>
      <c r="T53" s="234"/>
      <c r="U53" s="145"/>
      <c r="V53" s="145"/>
      <c r="W53" s="234"/>
    </row>
    <row r="54" spans="4:23" customFormat="1" ht="15">
      <c r="D54" s="254" t="s">
        <v>871</v>
      </c>
      <c r="E54" s="251">
        <v>61.931993799600001</v>
      </c>
      <c r="F54" s="252" t="s">
        <v>828</v>
      </c>
      <c r="G54" s="233" t="s">
        <v>824</v>
      </c>
      <c r="H54" s="235"/>
      <c r="I54" s="235"/>
      <c r="J54" s="235"/>
      <c r="K54" s="235"/>
      <c r="L54" s="235"/>
      <c r="M54" s="235"/>
      <c r="N54" s="235"/>
      <c r="O54" s="235"/>
      <c r="P54" s="235"/>
      <c r="Q54" s="235"/>
      <c r="R54" s="235"/>
      <c r="S54" s="234"/>
      <c r="T54" s="234"/>
      <c r="U54" s="145"/>
      <c r="V54" s="145"/>
      <c r="W54" s="234"/>
    </row>
    <row r="55" spans="4:23" customFormat="1" ht="15">
      <c r="D55" s="250" t="s">
        <v>820</v>
      </c>
      <c r="E55" s="251">
        <v>271.14977003760009</v>
      </c>
      <c r="F55" s="252" t="s">
        <v>1389</v>
      </c>
      <c r="G55" s="233" t="s">
        <v>824</v>
      </c>
      <c r="H55" s="235"/>
      <c r="I55" s="235"/>
      <c r="J55" s="235"/>
      <c r="K55" s="235"/>
      <c r="L55" s="235"/>
      <c r="M55" s="235"/>
      <c r="N55" s="235"/>
      <c r="O55" s="235"/>
      <c r="P55" s="235"/>
      <c r="Q55" s="235"/>
      <c r="R55" s="235"/>
      <c r="S55" s="234"/>
      <c r="T55" s="234"/>
      <c r="U55" s="145"/>
      <c r="V55" s="145"/>
      <c r="W55" s="234"/>
    </row>
    <row r="56" spans="4:23" customFormat="1" ht="15">
      <c r="D56" s="250" t="s">
        <v>821</v>
      </c>
      <c r="E56" s="251">
        <v>451.91260419480005</v>
      </c>
      <c r="F56" s="252" t="s">
        <v>1389</v>
      </c>
      <c r="G56" s="233" t="s">
        <v>824</v>
      </c>
      <c r="H56" s="235"/>
      <c r="I56" s="235"/>
      <c r="J56" s="235"/>
      <c r="K56" s="235"/>
      <c r="L56" s="235"/>
      <c r="M56" s="235"/>
      <c r="N56" s="235"/>
      <c r="O56" s="235"/>
      <c r="P56" s="235"/>
      <c r="Q56" s="235"/>
      <c r="R56" s="235"/>
      <c r="S56" s="234"/>
      <c r="T56" s="234"/>
      <c r="U56" s="145"/>
      <c r="V56" s="145"/>
      <c r="W56" s="234"/>
    </row>
    <row r="57" spans="4:23" customFormat="1" ht="15">
      <c r="D57" s="250" t="s">
        <v>1594</v>
      </c>
      <c r="E57" s="251" t="s">
        <v>609</v>
      </c>
      <c r="F57" s="252" t="s">
        <v>841</v>
      </c>
      <c r="G57" s="233" t="s">
        <v>824</v>
      </c>
      <c r="H57" s="235"/>
      <c r="I57" s="235"/>
      <c r="J57" s="235"/>
      <c r="K57" s="235"/>
      <c r="L57" s="235"/>
      <c r="M57" s="235"/>
      <c r="N57" s="235"/>
      <c r="O57" s="235"/>
      <c r="P57" s="235"/>
      <c r="Q57" s="235"/>
      <c r="R57" s="235"/>
      <c r="S57" s="234"/>
      <c r="T57" s="234"/>
      <c r="U57" s="145"/>
      <c r="V57" s="145"/>
      <c r="W57" s="234"/>
    </row>
    <row r="58" spans="4:23" customFormat="1" ht="15">
      <c r="D58" s="250" t="s">
        <v>1595</v>
      </c>
      <c r="E58" s="251" t="s">
        <v>609</v>
      </c>
      <c r="F58" s="252" t="s">
        <v>841</v>
      </c>
      <c r="G58" s="233" t="s">
        <v>824</v>
      </c>
      <c r="H58" s="235"/>
      <c r="I58" s="235"/>
      <c r="J58" s="235"/>
      <c r="K58" s="235"/>
      <c r="L58" s="235"/>
      <c r="M58" s="235"/>
      <c r="N58" s="235"/>
      <c r="O58" s="235"/>
      <c r="P58" s="235"/>
      <c r="Q58" s="235"/>
      <c r="R58" s="235"/>
      <c r="S58" s="234"/>
      <c r="T58" s="234"/>
      <c r="U58" s="145"/>
      <c r="V58" s="145"/>
      <c r="W58" s="234"/>
    </row>
    <row r="59" spans="4:23" customFormat="1" ht="15">
      <c r="D59" s="250" t="s">
        <v>1672</v>
      </c>
      <c r="E59" s="251" t="s">
        <v>609</v>
      </c>
      <c r="F59" s="252" t="s">
        <v>841</v>
      </c>
      <c r="G59" s="233" t="s">
        <v>824</v>
      </c>
      <c r="H59" s="235"/>
      <c r="I59" s="235"/>
      <c r="J59" s="235"/>
      <c r="K59" s="235"/>
      <c r="L59" s="235"/>
      <c r="M59" s="235"/>
      <c r="N59" s="235"/>
      <c r="O59" s="235"/>
      <c r="P59" s="235"/>
      <c r="Q59" s="235"/>
      <c r="R59" s="235"/>
      <c r="S59" s="234"/>
      <c r="T59" s="234"/>
      <c r="U59" s="145"/>
      <c r="V59" s="145"/>
      <c r="W59" s="234"/>
    </row>
    <row r="60" spans="4:23" customFormat="1" ht="15">
      <c r="D60" s="250" t="s">
        <v>1596</v>
      </c>
      <c r="E60" s="251" t="s">
        <v>609</v>
      </c>
      <c r="F60" s="252" t="s">
        <v>841</v>
      </c>
      <c r="G60" s="233" t="s">
        <v>824</v>
      </c>
      <c r="H60" s="235"/>
      <c r="I60" s="235"/>
      <c r="J60" s="235"/>
      <c r="K60" s="235"/>
      <c r="L60" s="235"/>
      <c r="M60" s="235"/>
      <c r="N60" s="235"/>
      <c r="O60" s="235"/>
      <c r="P60" s="235"/>
      <c r="Q60" s="235"/>
      <c r="R60" s="235"/>
      <c r="S60" s="234"/>
      <c r="T60" s="234"/>
      <c r="U60" s="145"/>
      <c r="V60" s="145"/>
      <c r="W60" s="234"/>
    </row>
    <row r="61" spans="4:23" customFormat="1" ht="15">
      <c r="D61" s="250" t="s">
        <v>1597</v>
      </c>
      <c r="E61" s="251" t="s">
        <v>609</v>
      </c>
      <c r="F61" s="252" t="s">
        <v>841</v>
      </c>
      <c r="G61" s="233" t="s">
        <v>824</v>
      </c>
      <c r="H61" s="235"/>
      <c r="I61" s="235"/>
      <c r="J61" s="235"/>
      <c r="K61" s="235"/>
      <c r="L61" s="235"/>
      <c r="M61" s="235"/>
      <c r="N61" s="235"/>
      <c r="O61" s="235"/>
      <c r="P61" s="235"/>
      <c r="Q61" s="235"/>
      <c r="R61" s="235"/>
      <c r="S61" s="234"/>
      <c r="T61" s="234"/>
      <c r="U61" s="145"/>
      <c r="V61" s="145"/>
      <c r="W61" s="234"/>
    </row>
    <row r="62" spans="4:23" customFormat="1" ht="15">
      <c r="D62" s="250" t="s">
        <v>1598</v>
      </c>
      <c r="E62" s="251" t="s">
        <v>609</v>
      </c>
      <c r="F62" s="252" t="s">
        <v>841</v>
      </c>
      <c r="G62" s="233" t="s">
        <v>824</v>
      </c>
      <c r="H62" s="235"/>
      <c r="I62" s="235"/>
      <c r="J62" s="235"/>
      <c r="K62" s="235"/>
      <c r="L62" s="235"/>
      <c r="M62" s="235"/>
      <c r="N62" s="235"/>
      <c r="O62" s="235"/>
      <c r="P62" s="235"/>
      <c r="Q62" s="235"/>
      <c r="R62" s="235"/>
      <c r="S62" s="234"/>
      <c r="T62" s="234"/>
      <c r="U62" s="145"/>
      <c r="V62" s="145"/>
      <c r="W62" s="234"/>
    </row>
    <row r="63" spans="4:23" customFormat="1" ht="15">
      <c r="D63" s="250" t="s">
        <v>1599</v>
      </c>
      <c r="E63" s="251" t="s">
        <v>609</v>
      </c>
      <c r="F63" s="252" t="s">
        <v>841</v>
      </c>
      <c r="G63" s="233" t="s">
        <v>824</v>
      </c>
      <c r="H63" s="235"/>
      <c r="I63" s="235"/>
      <c r="J63" s="235"/>
      <c r="K63" s="235"/>
      <c r="L63" s="235"/>
      <c r="M63" s="235"/>
      <c r="N63" s="235"/>
      <c r="O63" s="235"/>
      <c r="P63" s="235"/>
      <c r="Q63" s="235"/>
      <c r="R63" s="235"/>
      <c r="S63" s="234"/>
      <c r="T63" s="234"/>
      <c r="U63" s="145"/>
      <c r="V63" s="145"/>
      <c r="W63" s="234"/>
    </row>
    <row r="64" spans="4:23" customFormat="1" ht="15">
      <c r="D64" s="250" t="s">
        <v>1600</v>
      </c>
      <c r="E64" s="251">
        <v>10</v>
      </c>
      <c r="F64" s="252" t="s">
        <v>844</v>
      </c>
      <c r="G64" s="233" t="s">
        <v>824</v>
      </c>
      <c r="H64" s="235"/>
      <c r="I64" s="235"/>
      <c r="J64" s="235"/>
      <c r="K64" s="235"/>
      <c r="L64" s="235"/>
      <c r="M64" s="235"/>
      <c r="N64" s="235"/>
      <c r="O64" s="235"/>
      <c r="P64" s="235"/>
      <c r="Q64" s="235"/>
      <c r="R64" s="235"/>
      <c r="S64" s="234"/>
      <c r="T64" s="234"/>
      <c r="U64" s="145"/>
      <c r="V64" s="145"/>
      <c r="W64" s="234"/>
    </row>
    <row r="65" spans="4:23" customFormat="1" ht="15">
      <c r="D65" s="250" t="s">
        <v>1601</v>
      </c>
      <c r="E65" s="251">
        <v>22.075207200000001</v>
      </c>
      <c r="F65" s="252" t="s">
        <v>845</v>
      </c>
      <c r="G65" s="233" t="s">
        <v>824</v>
      </c>
      <c r="H65" s="235"/>
      <c r="I65" s="235"/>
      <c r="J65" s="235"/>
      <c r="K65" s="235"/>
      <c r="L65" s="235"/>
      <c r="M65" s="235"/>
      <c r="N65" s="235"/>
      <c r="O65" s="235"/>
      <c r="P65" s="235"/>
      <c r="Q65" s="235"/>
      <c r="R65" s="235"/>
      <c r="S65" s="234"/>
      <c r="T65" s="234"/>
      <c r="U65" s="145"/>
      <c r="V65" s="145"/>
      <c r="W65" s="234"/>
    </row>
    <row r="66" spans="4:23" customFormat="1" ht="15">
      <c r="D66" s="250" t="s">
        <v>1648</v>
      </c>
      <c r="E66" s="251">
        <v>60</v>
      </c>
      <c r="F66" s="252" t="s">
        <v>846</v>
      </c>
      <c r="G66" s="233" t="s">
        <v>824</v>
      </c>
      <c r="H66" s="235"/>
      <c r="I66" s="235"/>
      <c r="J66" s="235"/>
      <c r="K66" s="235"/>
      <c r="L66" s="235"/>
      <c r="M66" s="235"/>
      <c r="N66" s="235"/>
      <c r="O66" s="235"/>
      <c r="P66" s="235"/>
      <c r="Q66" s="235"/>
      <c r="R66" s="235"/>
      <c r="S66" s="234"/>
      <c r="T66" s="234"/>
      <c r="U66" s="145"/>
      <c r="V66" s="145"/>
      <c r="W66" s="234"/>
    </row>
    <row r="67" spans="4:23" customFormat="1" ht="15">
      <c r="D67" s="250" t="s">
        <v>1649</v>
      </c>
      <c r="E67" s="251">
        <v>6</v>
      </c>
      <c r="F67" s="252" t="s">
        <v>847</v>
      </c>
      <c r="G67" s="233" t="s">
        <v>824</v>
      </c>
      <c r="H67" s="235"/>
      <c r="I67" s="235"/>
      <c r="J67" s="235"/>
      <c r="K67" s="235"/>
      <c r="L67" s="235"/>
      <c r="M67" s="235"/>
      <c r="N67" s="235"/>
      <c r="O67" s="235"/>
      <c r="P67" s="235"/>
      <c r="Q67" s="235"/>
      <c r="R67" s="235"/>
      <c r="S67" s="234"/>
      <c r="T67" s="234"/>
      <c r="U67" s="145"/>
      <c r="V67" s="145"/>
      <c r="W67" s="234"/>
    </row>
    <row r="68" spans="4:23" customFormat="1" ht="16.5" customHeight="1">
      <c r="D68" s="250" t="s">
        <v>1650</v>
      </c>
      <c r="E68" s="251">
        <v>30</v>
      </c>
      <c r="F68" s="252" t="s">
        <v>848</v>
      </c>
      <c r="G68" s="233" t="s">
        <v>824</v>
      </c>
      <c r="H68" s="235"/>
      <c r="I68" s="235"/>
      <c r="J68" s="235"/>
      <c r="K68" s="235"/>
      <c r="L68" s="235"/>
      <c r="M68" s="235"/>
      <c r="N68" s="235"/>
      <c r="O68" s="235"/>
      <c r="P68" s="235"/>
      <c r="Q68" s="235"/>
      <c r="R68" s="235"/>
      <c r="S68" s="234"/>
      <c r="T68" s="234"/>
      <c r="U68" s="145"/>
      <c r="V68" s="145"/>
      <c r="W68" s="234"/>
    </row>
    <row r="69" spans="4:23" customFormat="1" ht="15">
      <c r="D69" s="250" t="s">
        <v>822</v>
      </c>
      <c r="E69" s="251">
        <v>42.649300310400015</v>
      </c>
      <c r="F69" s="252" t="s">
        <v>1390</v>
      </c>
      <c r="G69" s="233" t="s">
        <v>824</v>
      </c>
      <c r="H69" s="235"/>
      <c r="I69" s="235"/>
      <c r="J69" s="235"/>
      <c r="K69" s="235"/>
      <c r="L69" s="235"/>
      <c r="M69" s="235"/>
      <c r="N69" s="235"/>
      <c r="O69" s="235"/>
      <c r="P69" s="235"/>
      <c r="Q69" s="235"/>
      <c r="R69" s="235"/>
      <c r="S69" s="234"/>
      <c r="T69" s="234"/>
      <c r="U69" s="145"/>
      <c r="V69" s="145"/>
      <c r="W69" s="234"/>
    </row>
    <row r="70" spans="4:23" customFormat="1" ht="15">
      <c r="D70" s="250" t="s">
        <v>818</v>
      </c>
      <c r="E70" s="251">
        <v>1.1499999999999999</v>
      </c>
      <c r="F70" s="252" t="s">
        <v>843</v>
      </c>
      <c r="G70" s="233" t="s">
        <v>824</v>
      </c>
      <c r="H70" s="235"/>
      <c r="I70" s="235"/>
      <c r="J70" s="235"/>
      <c r="K70" s="235"/>
      <c r="L70" s="235"/>
      <c r="M70" s="235"/>
      <c r="N70" s="235"/>
      <c r="O70" s="235"/>
      <c r="P70" s="235"/>
      <c r="Q70" s="235"/>
      <c r="R70" s="235"/>
      <c r="S70" s="234"/>
      <c r="T70" s="234"/>
      <c r="U70" s="145"/>
      <c r="V70" s="145"/>
      <c r="W70" s="234"/>
    </row>
    <row r="71" spans="4:23" customFormat="1" ht="15">
      <c r="D71" s="250" t="s">
        <v>819</v>
      </c>
      <c r="E71" s="251">
        <v>5.35</v>
      </c>
      <c r="F71" s="252" t="s">
        <v>843</v>
      </c>
      <c r="G71" s="233" t="s">
        <v>824</v>
      </c>
      <c r="H71" s="235"/>
      <c r="I71" s="235"/>
      <c r="J71" s="235"/>
      <c r="K71" s="235"/>
      <c r="L71" s="235"/>
      <c r="M71" s="235"/>
      <c r="N71" s="235"/>
      <c r="O71" s="235"/>
      <c r="P71" s="235"/>
      <c r="Q71" s="235"/>
      <c r="R71" s="235"/>
      <c r="S71" s="234"/>
      <c r="T71" s="234"/>
      <c r="U71" s="145"/>
      <c r="V71" s="145"/>
      <c r="W71" s="234"/>
    </row>
    <row r="72" spans="4:23" customFormat="1" ht="15">
      <c r="D72" s="250" t="s">
        <v>1602</v>
      </c>
      <c r="E72" s="251">
        <v>10.3</v>
      </c>
      <c r="F72" s="252" t="s">
        <v>842</v>
      </c>
      <c r="G72" s="233" t="s">
        <v>824</v>
      </c>
      <c r="H72" s="235"/>
      <c r="I72" s="235"/>
      <c r="J72" s="235"/>
      <c r="K72" s="235"/>
      <c r="L72" s="235"/>
      <c r="M72" s="235"/>
      <c r="N72" s="235"/>
      <c r="O72" s="235"/>
      <c r="P72" s="235"/>
      <c r="Q72" s="235"/>
      <c r="R72" s="235"/>
      <c r="S72" s="234"/>
      <c r="T72" s="234"/>
      <c r="U72" s="145"/>
      <c r="V72" s="145"/>
      <c r="W72" s="234"/>
    </row>
    <row r="73" spans="4:23" customFormat="1" ht="15">
      <c r="D73" s="254" t="s">
        <v>1605</v>
      </c>
      <c r="E73" s="251">
        <v>5.15</v>
      </c>
      <c r="F73" s="252" t="s">
        <v>1391</v>
      </c>
      <c r="G73" s="233" t="s">
        <v>824</v>
      </c>
      <c r="H73" s="235"/>
      <c r="I73" s="235"/>
      <c r="J73" s="235"/>
      <c r="K73" s="235"/>
      <c r="L73" s="235"/>
      <c r="M73" s="235"/>
      <c r="N73" s="235"/>
      <c r="O73" s="235"/>
      <c r="P73" s="235"/>
      <c r="Q73" s="235"/>
      <c r="R73" s="235"/>
      <c r="S73" s="234"/>
      <c r="T73" s="234"/>
      <c r="U73" s="145"/>
      <c r="V73" s="145"/>
      <c r="W73" s="234"/>
    </row>
    <row r="74" spans="4:23" customFormat="1" ht="15">
      <c r="D74" s="254" t="s">
        <v>1603</v>
      </c>
      <c r="E74" s="251">
        <v>15.287080986000001</v>
      </c>
      <c r="F74" s="252" t="s">
        <v>849</v>
      </c>
      <c r="G74" s="233" t="s">
        <v>824</v>
      </c>
      <c r="H74" s="235"/>
      <c r="I74" s="235"/>
      <c r="J74" s="235"/>
      <c r="K74" s="235"/>
      <c r="L74" s="235"/>
      <c r="M74" s="235"/>
      <c r="N74" s="235"/>
      <c r="O74" s="235"/>
      <c r="P74" s="235"/>
      <c r="Q74" s="235"/>
      <c r="R74" s="235"/>
      <c r="S74" s="234"/>
      <c r="T74" s="234"/>
      <c r="U74" s="145"/>
      <c r="V74" s="145"/>
      <c r="W74" s="234"/>
    </row>
    <row r="75" spans="4:23" customFormat="1" ht="15">
      <c r="D75" s="254" t="s">
        <v>1604</v>
      </c>
      <c r="E75" s="251">
        <v>6.8764270428000014</v>
      </c>
      <c r="F75" s="252" t="s">
        <v>1391</v>
      </c>
      <c r="G75" s="233" t="s">
        <v>824</v>
      </c>
      <c r="H75" s="235"/>
      <c r="I75" s="235"/>
      <c r="J75" s="235"/>
      <c r="K75" s="235"/>
      <c r="L75" s="235"/>
      <c r="M75" s="235"/>
      <c r="N75" s="235"/>
      <c r="O75" s="235"/>
      <c r="P75" s="235"/>
      <c r="Q75" s="235"/>
      <c r="R75" s="235"/>
      <c r="S75" s="234"/>
      <c r="T75" s="234"/>
      <c r="U75" s="145"/>
      <c r="V75" s="145"/>
      <c r="W75" s="234"/>
    </row>
    <row r="76" spans="4:23" customFormat="1" ht="26.25">
      <c r="D76" s="250" t="s">
        <v>1606</v>
      </c>
      <c r="E76" s="251">
        <v>14.933877670800001</v>
      </c>
      <c r="F76" s="252" t="s">
        <v>788</v>
      </c>
      <c r="G76" s="233" t="s">
        <v>824</v>
      </c>
      <c r="H76" s="235"/>
      <c r="I76" s="235"/>
      <c r="J76" s="235"/>
      <c r="K76" s="235"/>
      <c r="L76" s="235"/>
      <c r="M76" s="235"/>
      <c r="N76" s="235"/>
      <c r="O76" s="235"/>
      <c r="P76" s="235"/>
      <c r="Q76" s="235"/>
      <c r="R76" s="235"/>
      <c r="S76" s="234"/>
      <c r="T76" s="234"/>
      <c r="U76" s="145"/>
      <c r="V76" s="145"/>
      <c r="W76" s="234"/>
    </row>
    <row r="77" spans="4:23" customFormat="1" ht="15">
      <c r="D77" s="250" t="s">
        <v>898</v>
      </c>
      <c r="E77" s="251">
        <v>46.796299000000005</v>
      </c>
      <c r="F77" s="252" t="s">
        <v>902</v>
      </c>
      <c r="G77" s="255" t="s">
        <v>865</v>
      </c>
      <c r="H77" s="235"/>
      <c r="I77" s="235"/>
      <c r="J77" s="235"/>
      <c r="K77" s="235"/>
      <c r="L77" s="235"/>
      <c r="M77" s="235"/>
      <c r="N77" s="235"/>
      <c r="O77" s="235"/>
      <c r="P77" s="235"/>
      <c r="Q77" s="235"/>
      <c r="R77" s="235"/>
      <c r="S77" s="234"/>
      <c r="T77" s="234"/>
      <c r="U77" s="145"/>
      <c r="V77" s="145"/>
      <c r="W77" s="234"/>
    </row>
    <row r="78" spans="4:23" customFormat="1" ht="15">
      <c r="D78" s="250" t="s">
        <v>875</v>
      </c>
      <c r="E78" s="251">
        <v>144.64310600000002</v>
      </c>
      <c r="F78" s="252" t="s">
        <v>900</v>
      </c>
      <c r="G78" s="255" t="s">
        <v>865</v>
      </c>
      <c r="H78" s="235"/>
      <c r="I78" s="235"/>
      <c r="J78" s="235"/>
      <c r="K78" s="235"/>
      <c r="L78" s="235"/>
      <c r="M78" s="235"/>
      <c r="N78" s="235"/>
      <c r="O78" s="235"/>
      <c r="P78" s="235"/>
      <c r="Q78" s="235"/>
      <c r="R78" s="235"/>
      <c r="S78" s="234"/>
      <c r="T78" s="234"/>
      <c r="U78" s="145"/>
      <c r="V78" s="145"/>
      <c r="W78" s="234"/>
    </row>
    <row r="79" spans="4:23" customFormat="1" ht="15">
      <c r="D79" s="250" t="s">
        <v>921</v>
      </c>
      <c r="E79" s="251">
        <v>240.87946680000002</v>
      </c>
      <c r="F79" s="252" t="s">
        <v>834</v>
      </c>
      <c r="G79" s="255" t="s">
        <v>865</v>
      </c>
      <c r="H79" s="235"/>
      <c r="I79" s="235"/>
      <c r="J79" s="235"/>
      <c r="K79" s="235"/>
      <c r="L79" s="235"/>
      <c r="M79" s="235"/>
      <c r="N79" s="235"/>
      <c r="O79" s="235"/>
      <c r="P79" s="235"/>
      <c r="Q79" s="235"/>
      <c r="R79" s="235"/>
      <c r="S79" s="234"/>
      <c r="T79" s="234"/>
      <c r="U79" s="145"/>
      <c r="V79" s="145"/>
      <c r="W79" s="234"/>
    </row>
    <row r="80" spans="4:23" customFormat="1" ht="15">
      <c r="D80" s="250" t="s">
        <v>928</v>
      </c>
      <c r="E80" s="251">
        <v>371.315</v>
      </c>
      <c r="F80" s="252" t="s">
        <v>834</v>
      </c>
      <c r="G80" s="255" t="s">
        <v>865</v>
      </c>
      <c r="H80" s="235"/>
      <c r="I80" s="235"/>
      <c r="J80" s="235"/>
      <c r="K80" s="235"/>
      <c r="L80" s="235"/>
      <c r="M80" s="235"/>
      <c r="N80" s="235"/>
      <c r="O80" s="235"/>
      <c r="P80" s="235"/>
      <c r="Q80" s="235"/>
      <c r="R80" s="235"/>
      <c r="S80" s="234"/>
      <c r="T80" s="234"/>
      <c r="U80" s="145"/>
      <c r="V80" s="145"/>
      <c r="W80" s="234"/>
    </row>
    <row r="81" spans="4:23" customFormat="1" ht="15">
      <c r="D81" s="250" t="s">
        <v>945</v>
      </c>
      <c r="E81" s="251">
        <v>187.18519600000002</v>
      </c>
      <c r="F81" s="256" t="s">
        <v>851</v>
      </c>
      <c r="G81" s="255" t="s">
        <v>865</v>
      </c>
      <c r="H81" s="235"/>
      <c r="I81" s="235"/>
      <c r="J81" s="235"/>
      <c r="K81" s="235"/>
      <c r="L81" s="235"/>
      <c r="M81" s="235"/>
      <c r="N81" s="235"/>
      <c r="O81" s="235"/>
      <c r="P81" s="235"/>
      <c r="Q81" s="235"/>
      <c r="R81" s="235"/>
      <c r="S81" s="234"/>
      <c r="T81" s="234"/>
      <c r="U81" s="145"/>
      <c r="V81" s="145"/>
      <c r="W81" s="234"/>
    </row>
    <row r="82" spans="4:23" customFormat="1" ht="15">
      <c r="D82" s="250" t="s">
        <v>920</v>
      </c>
      <c r="E82" s="251">
        <v>67.855164000000002</v>
      </c>
      <c r="F82" s="252" t="s">
        <v>834</v>
      </c>
      <c r="G82" s="255" t="s">
        <v>865</v>
      </c>
      <c r="H82" s="235"/>
      <c r="I82" s="235"/>
      <c r="J82" s="235"/>
      <c r="K82" s="235"/>
      <c r="L82" s="235"/>
      <c r="M82" s="235"/>
      <c r="N82" s="235"/>
      <c r="O82" s="235"/>
      <c r="P82" s="235"/>
      <c r="Q82" s="235"/>
      <c r="R82" s="235"/>
      <c r="S82" s="234"/>
      <c r="T82" s="234"/>
      <c r="U82" s="145"/>
      <c r="V82" s="145"/>
      <c r="W82" s="234"/>
    </row>
    <row r="83" spans="4:23" customFormat="1" ht="15">
      <c r="D83" s="250" t="s">
        <v>905</v>
      </c>
      <c r="E83" s="251">
        <v>123.06440000000001</v>
      </c>
      <c r="F83" s="252" t="s">
        <v>834</v>
      </c>
      <c r="G83" s="255" t="s">
        <v>865</v>
      </c>
      <c r="H83" s="235"/>
      <c r="I83" s="235"/>
      <c r="J83" s="235"/>
      <c r="K83" s="235"/>
      <c r="L83" s="235"/>
      <c r="M83" s="235"/>
      <c r="N83" s="235"/>
      <c r="O83" s="235"/>
      <c r="P83" s="235"/>
      <c r="Q83" s="235"/>
      <c r="R83" s="235"/>
      <c r="S83" s="234"/>
      <c r="T83" s="234"/>
      <c r="U83" s="145"/>
      <c r="V83" s="145"/>
      <c r="W83" s="234"/>
    </row>
    <row r="84" spans="4:23" customFormat="1" ht="15">
      <c r="D84" s="250" t="s">
        <v>906</v>
      </c>
      <c r="E84" s="251">
        <v>93.59259800000001</v>
      </c>
      <c r="F84" s="252" t="s">
        <v>851</v>
      </c>
      <c r="G84" s="255" t="s">
        <v>865</v>
      </c>
      <c r="H84" s="235"/>
      <c r="I84" s="235"/>
      <c r="J84" s="235"/>
      <c r="K84" s="235"/>
      <c r="L84" s="235"/>
      <c r="M84" s="235"/>
      <c r="N84" s="235"/>
      <c r="O84" s="235"/>
      <c r="P84" s="235"/>
      <c r="Q84" s="235"/>
      <c r="R84" s="235"/>
      <c r="S84" s="234"/>
      <c r="T84" s="234"/>
      <c r="U84" s="145"/>
      <c r="V84" s="145"/>
      <c r="W84" s="234"/>
    </row>
    <row r="85" spans="4:23" customFormat="1" ht="15">
      <c r="D85" s="254" t="s">
        <v>919</v>
      </c>
      <c r="E85" s="251">
        <v>46.796299000000005</v>
      </c>
      <c r="F85" s="252" t="s">
        <v>851</v>
      </c>
      <c r="G85" s="255" t="s">
        <v>865</v>
      </c>
      <c r="H85" s="235"/>
      <c r="I85" s="235"/>
      <c r="J85" s="235"/>
      <c r="K85" s="235"/>
      <c r="L85" s="235"/>
      <c r="M85" s="235"/>
      <c r="N85" s="235"/>
      <c r="O85" s="235"/>
      <c r="P85" s="235"/>
      <c r="Q85" s="235"/>
      <c r="R85" s="235"/>
      <c r="S85" s="234"/>
      <c r="T85" s="234"/>
      <c r="U85" s="145"/>
      <c r="V85" s="145"/>
      <c r="W85" s="234"/>
    </row>
    <row r="86" spans="4:23" customFormat="1" ht="15">
      <c r="D86" s="250" t="s">
        <v>939</v>
      </c>
      <c r="E86" s="251">
        <v>308.73250899999999</v>
      </c>
      <c r="F86" s="252" t="s">
        <v>836</v>
      </c>
      <c r="G86" s="255" t="s">
        <v>865</v>
      </c>
      <c r="H86" s="235"/>
      <c r="I86" s="235"/>
      <c r="J86" s="235"/>
      <c r="K86" s="235"/>
      <c r="L86" s="235"/>
      <c r="M86" s="235"/>
      <c r="N86" s="235"/>
      <c r="O86" s="235"/>
      <c r="P86" s="235"/>
      <c r="Q86" s="235"/>
      <c r="R86" s="235"/>
      <c r="S86" s="234"/>
      <c r="T86" s="234"/>
      <c r="U86" s="145"/>
      <c r="V86" s="145"/>
      <c r="W86" s="234"/>
    </row>
    <row r="87" spans="4:23" customFormat="1" ht="15">
      <c r="D87" s="254" t="s">
        <v>922</v>
      </c>
      <c r="E87" s="251">
        <v>308.73250899999999</v>
      </c>
      <c r="F87" s="257" t="s">
        <v>907</v>
      </c>
      <c r="G87" s="255" t="s">
        <v>865</v>
      </c>
      <c r="H87" s="235"/>
      <c r="I87" s="235"/>
      <c r="J87" s="235"/>
      <c r="K87" s="235"/>
      <c r="L87" s="235"/>
      <c r="M87" s="235"/>
      <c r="N87" s="235"/>
      <c r="O87" s="235"/>
      <c r="P87" s="235"/>
      <c r="Q87" s="235"/>
      <c r="R87" s="235"/>
      <c r="S87" s="234"/>
      <c r="T87" s="234"/>
      <c r="U87" s="145"/>
      <c r="V87" s="145"/>
      <c r="W87" s="234"/>
    </row>
    <row r="88" spans="4:23" customFormat="1" ht="15">
      <c r="D88" s="254" t="s">
        <v>923</v>
      </c>
      <c r="E88" s="251">
        <v>93.59259800000001</v>
      </c>
      <c r="F88" s="252" t="s">
        <v>929</v>
      </c>
      <c r="G88" s="255" t="s">
        <v>865</v>
      </c>
      <c r="H88" s="235"/>
      <c r="I88" s="235"/>
      <c r="J88" s="235"/>
      <c r="K88" s="235"/>
      <c r="L88" s="235"/>
      <c r="M88" s="235"/>
      <c r="N88" s="235"/>
      <c r="O88" s="235"/>
      <c r="P88" s="235"/>
      <c r="Q88" s="235"/>
      <c r="R88" s="235"/>
      <c r="S88" s="234"/>
      <c r="T88" s="234"/>
      <c r="U88" s="145"/>
      <c r="V88" s="145"/>
      <c r="W88" s="234"/>
    </row>
    <row r="89" spans="4:23" customFormat="1" ht="15">
      <c r="D89" s="250" t="s">
        <v>876</v>
      </c>
      <c r="E89" s="251">
        <v>137.97004500000003</v>
      </c>
      <c r="F89" s="252" t="s">
        <v>850</v>
      </c>
      <c r="G89" s="255" t="s">
        <v>865</v>
      </c>
      <c r="H89" s="235"/>
      <c r="I89" s="235"/>
      <c r="J89" s="235"/>
      <c r="K89" s="235"/>
      <c r="L89" s="235"/>
      <c r="M89" s="235"/>
      <c r="N89" s="235"/>
      <c r="O89" s="235"/>
      <c r="P89" s="235"/>
      <c r="Q89" s="235"/>
      <c r="R89" s="235"/>
      <c r="S89" s="234"/>
      <c r="T89" s="234"/>
      <c r="U89" s="145"/>
      <c r="V89" s="145"/>
      <c r="W89" s="234"/>
    </row>
    <row r="90" spans="4:23" customFormat="1" ht="15">
      <c r="D90" s="250" t="s">
        <v>927</v>
      </c>
      <c r="E90" s="251">
        <v>26.522500000000001</v>
      </c>
      <c r="F90" s="252" t="s">
        <v>836</v>
      </c>
      <c r="G90" s="255" t="s">
        <v>865</v>
      </c>
      <c r="H90" s="235"/>
      <c r="I90" s="235"/>
      <c r="J90" s="235"/>
      <c r="K90" s="235"/>
      <c r="L90" s="235"/>
      <c r="M90" s="235"/>
      <c r="N90" s="235"/>
      <c r="O90" s="235"/>
      <c r="P90" s="235"/>
      <c r="Q90" s="235"/>
      <c r="R90" s="235"/>
      <c r="S90" s="234"/>
      <c r="T90" s="234"/>
      <c r="U90" s="145"/>
      <c r="V90" s="145"/>
      <c r="W90" s="234"/>
    </row>
    <row r="91" spans="4:23" customFormat="1" ht="15">
      <c r="D91" s="250" t="s">
        <v>897</v>
      </c>
      <c r="E91" s="251">
        <v>46.796299000000005</v>
      </c>
      <c r="F91" s="252" t="s">
        <v>901</v>
      </c>
      <c r="G91" s="255" t="s">
        <v>865</v>
      </c>
      <c r="H91" s="235"/>
      <c r="I91" s="235"/>
      <c r="J91" s="235"/>
      <c r="K91" s="235"/>
      <c r="L91" s="235"/>
      <c r="M91" s="235"/>
      <c r="N91" s="235"/>
      <c r="O91" s="235"/>
      <c r="P91" s="235"/>
      <c r="Q91" s="235"/>
      <c r="R91" s="235"/>
      <c r="S91" s="234"/>
      <c r="T91" s="234"/>
      <c r="U91" s="145"/>
      <c r="V91" s="145"/>
      <c r="W91" s="234"/>
    </row>
    <row r="92" spans="4:23" customFormat="1" ht="15">
      <c r="D92" s="250" t="s">
        <v>926</v>
      </c>
      <c r="E92" s="251">
        <v>54.105900000000005</v>
      </c>
      <c r="F92" s="252" t="s">
        <v>836</v>
      </c>
      <c r="G92" s="255" t="s">
        <v>865</v>
      </c>
      <c r="H92" s="235"/>
      <c r="I92" s="235"/>
      <c r="J92" s="235"/>
      <c r="K92" s="235"/>
      <c r="L92" s="235"/>
      <c r="M92" s="235"/>
      <c r="N92" s="235"/>
      <c r="O92" s="235"/>
      <c r="P92" s="235"/>
      <c r="Q92" s="235"/>
      <c r="R92" s="235"/>
      <c r="S92" s="234"/>
      <c r="T92" s="234"/>
      <c r="U92" s="145"/>
      <c r="V92" s="145"/>
      <c r="W92" s="234"/>
    </row>
    <row r="93" spans="4:23" customFormat="1" ht="15">
      <c r="D93" s="254" t="s">
        <v>924</v>
      </c>
      <c r="E93" s="251">
        <v>233.98149500000002</v>
      </c>
      <c r="F93" s="257" t="s">
        <v>925</v>
      </c>
      <c r="G93" s="255" t="s">
        <v>865</v>
      </c>
      <c r="H93" s="235"/>
      <c r="I93" s="235"/>
      <c r="J93" s="235"/>
      <c r="K93" s="235"/>
      <c r="L93" s="235"/>
      <c r="M93" s="235"/>
      <c r="N93" s="235"/>
      <c r="O93" s="235"/>
      <c r="P93" s="235"/>
      <c r="Q93" s="235"/>
      <c r="R93" s="235"/>
      <c r="S93" s="234"/>
      <c r="T93" s="234"/>
      <c r="U93" s="145"/>
      <c r="V93" s="145"/>
      <c r="W93" s="234"/>
    </row>
    <row r="94" spans="4:23" customFormat="1" ht="26.25">
      <c r="D94" s="254" t="s">
        <v>896</v>
      </c>
      <c r="E94" s="251">
        <v>46.796299000000005</v>
      </c>
      <c r="F94" s="257" t="s">
        <v>903</v>
      </c>
      <c r="G94" s="255" t="s">
        <v>865</v>
      </c>
      <c r="H94" s="235"/>
      <c r="I94" s="235"/>
      <c r="J94" s="235"/>
      <c r="K94" s="235"/>
      <c r="L94" s="235"/>
      <c r="M94" s="235"/>
      <c r="N94" s="235"/>
      <c r="O94" s="235"/>
      <c r="P94" s="235"/>
      <c r="Q94" s="235"/>
      <c r="R94" s="235"/>
      <c r="S94" s="234"/>
      <c r="T94" s="234"/>
      <c r="U94" s="145"/>
      <c r="V94" s="145"/>
      <c r="W94" s="234"/>
    </row>
    <row r="95" spans="4:23" customFormat="1" ht="15">
      <c r="D95" s="254" t="s">
        <v>895</v>
      </c>
      <c r="E95" s="251">
        <v>46.796299000000005</v>
      </c>
      <c r="F95" s="257" t="s">
        <v>904</v>
      </c>
      <c r="G95" s="255" t="s">
        <v>865</v>
      </c>
      <c r="H95" s="235"/>
      <c r="I95" s="235"/>
      <c r="J95" s="235"/>
      <c r="K95" s="235"/>
      <c r="L95" s="235"/>
      <c r="M95" s="235"/>
      <c r="N95" s="235"/>
      <c r="O95" s="235"/>
      <c r="P95" s="235"/>
      <c r="Q95" s="235"/>
      <c r="R95" s="235"/>
      <c r="S95" s="234"/>
      <c r="T95" s="234"/>
      <c r="U95" s="145"/>
      <c r="V95" s="145"/>
      <c r="W95" s="234"/>
    </row>
    <row r="96" spans="4:23" customFormat="1" ht="15">
      <c r="D96" s="250" t="s">
        <v>947</v>
      </c>
      <c r="E96" s="251">
        <v>187.18519600000002</v>
      </c>
      <c r="F96" s="252" t="s">
        <v>929</v>
      </c>
      <c r="G96" s="255" t="s">
        <v>865</v>
      </c>
      <c r="H96" s="235"/>
      <c r="I96" s="235"/>
      <c r="J96" s="235"/>
      <c r="K96" s="235"/>
      <c r="L96" s="235"/>
      <c r="M96" s="235"/>
      <c r="N96" s="235"/>
      <c r="O96" s="235"/>
      <c r="P96" s="235"/>
      <c r="Q96" s="235"/>
      <c r="R96" s="235"/>
      <c r="S96" s="234"/>
      <c r="T96" s="234"/>
      <c r="U96" s="145"/>
      <c r="V96" s="145"/>
      <c r="W96" s="234"/>
    </row>
    <row r="97" spans="4:23" customFormat="1" ht="15">
      <c r="D97" s="250" t="s">
        <v>946</v>
      </c>
      <c r="E97" s="251">
        <v>93.59259800000001</v>
      </c>
      <c r="F97" s="252" t="s">
        <v>929</v>
      </c>
      <c r="G97" s="255" t="s">
        <v>865</v>
      </c>
      <c r="H97" s="235"/>
      <c r="I97" s="235"/>
      <c r="J97" s="235"/>
      <c r="K97" s="235"/>
      <c r="L97" s="235"/>
      <c r="M97" s="235"/>
      <c r="N97" s="235"/>
      <c r="O97" s="235"/>
      <c r="P97" s="235"/>
      <c r="Q97" s="235"/>
      <c r="R97" s="235"/>
      <c r="S97" s="234"/>
      <c r="T97" s="234"/>
      <c r="U97" s="145"/>
      <c r="V97" s="145"/>
      <c r="W97" s="234"/>
    </row>
    <row r="98" spans="4:23" customFormat="1" ht="15">
      <c r="D98" s="254" t="s">
        <v>930</v>
      </c>
      <c r="E98" s="258">
        <v>90.25</v>
      </c>
      <c r="F98" s="252" t="s">
        <v>787</v>
      </c>
      <c r="G98" s="255" t="s">
        <v>785</v>
      </c>
      <c r="H98" s="235"/>
      <c r="I98" s="235"/>
      <c r="J98" s="235"/>
      <c r="K98" s="235"/>
      <c r="L98" s="235"/>
      <c r="M98" s="235"/>
      <c r="N98" s="235"/>
      <c r="O98" s="235"/>
      <c r="P98" s="235"/>
      <c r="Q98" s="235"/>
      <c r="R98" s="235"/>
      <c r="S98" s="234"/>
      <c r="T98" s="234"/>
      <c r="U98" s="145"/>
      <c r="V98" s="145"/>
      <c r="W98" s="234"/>
    </row>
    <row r="99" spans="4:23" customFormat="1" ht="15">
      <c r="D99" s="254" t="s">
        <v>1575</v>
      </c>
      <c r="E99" s="258">
        <v>90.25</v>
      </c>
      <c r="F99" s="252" t="s">
        <v>786</v>
      </c>
      <c r="G99" s="255" t="s">
        <v>785</v>
      </c>
      <c r="H99" s="235"/>
      <c r="I99" s="235"/>
      <c r="J99" s="235"/>
      <c r="K99" s="235"/>
      <c r="L99" s="235"/>
      <c r="M99" s="235"/>
      <c r="N99" s="235"/>
      <c r="O99" s="235"/>
      <c r="P99" s="235"/>
      <c r="Q99" s="235"/>
      <c r="R99" s="235"/>
      <c r="S99" s="234"/>
      <c r="T99" s="234"/>
      <c r="U99" s="145"/>
      <c r="V99" s="145"/>
      <c r="W99" s="234"/>
    </row>
    <row r="100" spans="4:23" customFormat="1" ht="15">
      <c r="D100" s="254" t="s">
        <v>881</v>
      </c>
      <c r="E100" s="258" t="s">
        <v>1573</v>
      </c>
      <c r="F100" s="252" t="s">
        <v>783</v>
      </c>
      <c r="G100" s="255" t="s">
        <v>785</v>
      </c>
      <c r="H100" s="235"/>
      <c r="I100" s="235"/>
      <c r="J100" s="235"/>
      <c r="K100" s="235"/>
      <c r="L100" s="235"/>
      <c r="M100" s="235"/>
      <c r="N100" s="235"/>
      <c r="O100" s="235"/>
      <c r="P100" s="235"/>
      <c r="Q100" s="235"/>
      <c r="R100" s="235"/>
      <c r="S100" s="234"/>
      <c r="T100" s="234"/>
      <c r="U100" s="145"/>
      <c r="V100" s="145"/>
      <c r="W100" s="234"/>
    </row>
    <row r="101" spans="4:23" customFormat="1" ht="15">
      <c r="D101" s="254" t="s">
        <v>882</v>
      </c>
      <c r="E101" s="258" t="s">
        <v>1574</v>
      </c>
      <c r="F101" s="252" t="s">
        <v>784</v>
      </c>
      <c r="G101" s="255" t="s">
        <v>785</v>
      </c>
      <c r="H101" s="235"/>
      <c r="I101" s="235"/>
      <c r="J101" s="235"/>
      <c r="K101" s="235"/>
      <c r="L101" s="235"/>
      <c r="M101" s="235"/>
      <c r="N101" s="235"/>
      <c r="O101" s="235"/>
      <c r="P101" s="235"/>
      <c r="Q101" s="235"/>
      <c r="R101" s="235"/>
      <c r="S101" s="234"/>
      <c r="T101" s="234"/>
      <c r="U101" s="145"/>
      <c r="V101" s="145"/>
      <c r="W101" s="234"/>
    </row>
    <row r="102" spans="4:23" customFormat="1" ht="15">
      <c r="D102" s="254" t="s">
        <v>782</v>
      </c>
      <c r="E102" s="258">
        <v>90.25</v>
      </c>
      <c r="F102" s="252" t="s">
        <v>825</v>
      </c>
      <c r="G102" s="255" t="s">
        <v>785</v>
      </c>
      <c r="H102" s="235"/>
      <c r="I102" s="235"/>
      <c r="J102" s="235"/>
      <c r="K102" s="235"/>
      <c r="L102" s="235"/>
      <c r="M102" s="235"/>
      <c r="N102" s="235"/>
      <c r="O102" s="235"/>
      <c r="P102" s="235"/>
      <c r="Q102" s="235"/>
      <c r="R102" s="235"/>
      <c r="S102" s="234"/>
      <c r="T102" s="234"/>
      <c r="U102" s="145"/>
      <c r="V102" s="145"/>
      <c r="W102" s="234"/>
    </row>
    <row r="103" spans="4:23" customFormat="1" ht="26.25">
      <c r="D103" s="254" t="s">
        <v>1607</v>
      </c>
      <c r="E103" s="259">
        <v>9.67</v>
      </c>
      <c r="F103" s="252" t="s">
        <v>888</v>
      </c>
      <c r="G103" s="233" t="s">
        <v>823</v>
      </c>
      <c r="H103" s="235"/>
      <c r="I103" s="235"/>
      <c r="J103" s="235"/>
      <c r="K103" s="235"/>
      <c r="L103" s="235"/>
      <c r="M103" s="235"/>
      <c r="N103" s="235"/>
      <c r="O103" s="235"/>
      <c r="P103" s="235"/>
      <c r="Q103" s="235"/>
      <c r="R103" s="235"/>
      <c r="S103" s="234"/>
      <c r="T103" s="234"/>
      <c r="U103" s="145"/>
      <c r="V103" s="145"/>
      <c r="W103" s="234"/>
    </row>
    <row r="104" spans="4:23" customFormat="1" ht="15">
      <c r="D104" s="254" t="s">
        <v>1608</v>
      </c>
      <c r="E104" s="260">
        <v>26.24</v>
      </c>
      <c r="F104" s="252" t="s">
        <v>889</v>
      </c>
      <c r="G104" s="233" t="s">
        <v>823</v>
      </c>
      <c r="H104" s="235"/>
      <c r="I104" s="235"/>
      <c r="J104" s="235"/>
      <c r="K104" s="235"/>
      <c r="L104" s="235"/>
      <c r="M104" s="235"/>
      <c r="N104" s="235"/>
      <c r="O104" s="235"/>
      <c r="P104" s="235"/>
      <c r="Q104" s="235"/>
      <c r="R104" s="235"/>
      <c r="S104" s="234"/>
      <c r="T104" s="234"/>
      <c r="U104" s="145"/>
      <c r="V104" s="145"/>
      <c r="W104" s="234"/>
    </row>
    <row r="105" spans="4:23" customFormat="1" ht="26.25">
      <c r="D105" s="254" t="s">
        <v>1609</v>
      </c>
      <c r="E105" s="260">
        <v>7.81</v>
      </c>
      <c r="F105" s="252" t="s">
        <v>1392</v>
      </c>
      <c r="G105" s="233" t="s">
        <v>823</v>
      </c>
      <c r="H105" s="235"/>
      <c r="I105" s="235"/>
      <c r="J105" s="235"/>
      <c r="K105" s="235"/>
      <c r="L105" s="235"/>
      <c r="M105" s="235"/>
      <c r="N105" s="235"/>
      <c r="O105" s="235"/>
      <c r="P105" s="235"/>
      <c r="Q105" s="235"/>
      <c r="R105" s="235"/>
      <c r="S105" s="234"/>
      <c r="T105" s="234"/>
      <c r="U105" s="145"/>
      <c r="V105" s="145"/>
      <c r="W105" s="234"/>
    </row>
    <row r="106" spans="4:23" customFormat="1" ht="26.25">
      <c r="D106" s="254" t="s">
        <v>1610</v>
      </c>
      <c r="E106" s="260">
        <v>72.66</v>
      </c>
      <c r="F106" s="252" t="s">
        <v>1393</v>
      </c>
      <c r="G106" s="233" t="s">
        <v>823</v>
      </c>
      <c r="H106" s="235"/>
      <c r="I106" s="235"/>
      <c r="J106" s="235"/>
      <c r="K106" s="235"/>
      <c r="L106" s="235"/>
      <c r="M106" s="235"/>
      <c r="N106" s="235"/>
      <c r="O106" s="235"/>
      <c r="P106" s="235"/>
      <c r="Q106" s="235"/>
      <c r="R106" s="235"/>
      <c r="S106" s="234"/>
      <c r="T106" s="234"/>
      <c r="U106" s="145"/>
      <c r="V106" s="145"/>
      <c r="W106" s="234"/>
    </row>
    <row r="107" spans="4:23" customFormat="1" ht="15">
      <c r="D107" s="254" t="s">
        <v>1611</v>
      </c>
      <c r="E107" s="260">
        <v>31.67</v>
      </c>
      <c r="F107" s="252" t="s">
        <v>1394</v>
      </c>
      <c r="G107" s="233" t="s">
        <v>823</v>
      </c>
      <c r="H107" s="235"/>
      <c r="I107" s="235"/>
      <c r="J107" s="235"/>
      <c r="K107" s="235"/>
      <c r="L107" s="235"/>
      <c r="M107" s="235"/>
      <c r="N107" s="235"/>
      <c r="O107" s="235"/>
      <c r="P107" s="235"/>
      <c r="Q107" s="235"/>
      <c r="R107" s="235"/>
      <c r="S107" s="234"/>
      <c r="T107" s="234"/>
      <c r="U107" s="145"/>
      <c r="V107" s="145"/>
      <c r="W107" s="234"/>
    </row>
    <row r="108" spans="4:23" customFormat="1" ht="26.25">
      <c r="D108" s="254" t="s">
        <v>1612</v>
      </c>
      <c r="E108" s="260">
        <v>11.55</v>
      </c>
      <c r="F108" s="252" t="s">
        <v>817</v>
      </c>
      <c r="G108" s="233" t="s">
        <v>823</v>
      </c>
      <c r="H108" s="235"/>
      <c r="I108" s="235"/>
      <c r="J108" s="235"/>
      <c r="K108" s="235"/>
      <c r="L108" s="235"/>
      <c r="M108" s="235"/>
      <c r="N108" s="235"/>
      <c r="O108" s="235"/>
      <c r="P108" s="235"/>
      <c r="Q108" s="235"/>
      <c r="R108" s="235"/>
      <c r="S108" s="234"/>
      <c r="T108" s="234"/>
      <c r="U108" s="145"/>
      <c r="V108" s="145"/>
      <c r="W108" s="234"/>
    </row>
    <row r="109" spans="4:23" customFormat="1" ht="15">
      <c r="D109" s="250" t="s">
        <v>1631</v>
      </c>
      <c r="E109" s="260">
        <v>19.100000000000001</v>
      </c>
      <c r="F109" s="252" t="s">
        <v>943</v>
      </c>
      <c r="G109" s="233" t="s">
        <v>823</v>
      </c>
      <c r="H109" s="235"/>
      <c r="I109" s="235"/>
      <c r="J109" s="235"/>
      <c r="K109" s="235"/>
      <c r="L109" s="235"/>
      <c r="M109" s="235"/>
      <c r="N109" s="235"/>
      <c r="O109" s="235"/>
      <c r="P109" s="235"/>
      <c r="Q109" s="235"/>
      <c r="R109" s="235"/>
      <c r="S109" s="234"/>
      <c r="T109" s="234"/>
      <c r="U109" s="145"/>
      <c r="V109" s="145"/>
      <c r="W109" s="234"/>
    </row>
    <row r="110" spans="4:23" customFormat="1" ht="15">
      <c r="D110" s="254" t="s">
        <v>1667</v>
      </c>
      <c r="E110" s="260">
        <v>495.34</v>
      </c>
      <c r="F110" s="252" t="s">
        <v>890</v>
      </c>
      <c r="G110" s="233" t="s">
        <v>823</v>
      </c>
      <c r="H110" s="235"/>
      <c r="I110" s="235"/>
      <c r="J110" s="235"/>
      <c r="K110" s="235"/>
      <c r="L110" s="235"/>
      <c r="M110" s="235"/>
      <c r="N110" s="235"/>
      <c r="O110" s="235"/>
      <c r="P110" s="235"/>
      <c r="Q110" s="235"/>
      <c r="R110" s="235"/>
      <c r="S110" s="234"/>
      <c r="T110" s="234"/>
      <c r="U110" s="145"/>
      <c r="V110" s="145"/>
      <c r="W110" s="234"/>
    </row>
    <row r="111" spans="4:23" customFormat="1" ht="15">
      <c r="D111" s="254" t="s">
        <v>1666</v>
      </c>
      <c r="E111" s="259">
        <v>83.19</v>
      </c>
      <c r="F111" s="252" t="s">
        <v>887</v>
      </c>
      <c r="G111" s="233" t="s">
        <v>823</v>
      </c>
      <c r="H111" s="235"/>
      <c r="I111" s="235"/>
      <c r="J111" s="235"/>
      <c r="K111" s="235"/>
      <c r="L111" s="235"/>
      <c r="M111" s="235"/>
      <c r="N111" s="235"/>
      <c r="O111" s="235"/>
      <c r="P111" s="235"/>
      <c r="Q111" s="235"/>
      <c r="R111" s="235"/>
      <c r="S111" s="234"/>
      <c r="T111" s="234"/>
      <c r="U111" s="145"/>
      <c r="V111" s="145"/>
      <c r="W111" s="234"/>
    </row>
    <row r="112" spans="4:23" customFormat="1" ht="15">
      <c r="D112" s="254" t="s">
        <v>1613</v>
      </c>
      <c r="E112" s="260">
        <v>28.76</v>
      </c>
      <c r="F112" s="252" t="s">
        <v>931</v>
      </c>
      <c r="G112" s="233" t="s">
        <v>823</v>
      </c>
      <c r="H112" s="235"/>
      <c r="I112" s="235"/>
      <c r="J112" s="235"/>
      <c r="K112" s="235"/>
      <c r="L112" s="235"/>
      <c r="M112" s="235"/>
      <c r="N112" s="235"/>
      <c r="O112" s="235"/>
      <c r="P112" s="235"/>
      <c r="Q112" s="235"/>
      <c r="R112" s="235"/>
      <c r="S112" s="234"/>
      <c r="T112" s="234"/>
      <c r="U112" s="145"/>
      <c r="V112" s="145"/>
      <c r="W112" s="234"/>
    </row>
    <row r="113" spans="4:23" customFormat="1" ht="26.25">
      <c r="D113" s="254" t="s">
        <v>1614</v>
      </c>
      <c r="E113" s="260">
        <v>9.64</v>
      </c>
      <c r="F113" s="252" t="s">
        <v>817</v>
      </c>
      <c r="G113" s="233" t="s">
        <v>823</v>
      </c>
      <c r="H113" s="235"/>
      <c r="I113" s="235"/>
      <c r="J113" s="235"/>
      <c r="K113" s="235"/>
      <c r="L113" s="235"/>
      <c r="M113" s="235"/>
      <c r="N113" s="235"/>
      <c r="O113" s="235"/>
      <c r="P113" s="235"/>
      <c r="Q113" s="235"/>
      <c r="R113" s="235"/>
      <c r="S113" s="234"/>
      <c r="T113" s="234"/>
      <c r="U113" s="145"/>
      <c r="V113" s="145"/>
      <c r="W113" s="234"/>
    </row>
    <row r="114" spans="4:23" customFormat="1" ht="15">
      <c r="D114" s="254" t="s">
        <v>1615</v>
      </c>
      <c r="E114" s="260">
        <v>26.26</v>
      </c>
      <c r="F114" s="252" t="s">
        <v>817</v>
      </c>
      <c r="G114" s="233" t="s">
        <v>823</v>
      </c>
      <c r="H114" s="235"/>
      <c r="I114" s="235"/>
      <c r="J114" s="235"/>
      <c r="K114" s="235"/>
      <c r="L114" s="235"/>
      <c r="M114" s="235"/>
      <c r="N114" s="235"/>
      <c r="O114" s="235"/>
      <c r="P114" s="235"/>
      <c r="Q114" s="235"/>
      <c r="R114" s="235"/>
      <c r="S114" s="234"/>
      <c r="T114" s="234"/>
      <c r="U114" s="145"/>
      <c r="V114" s="145"/>
      <c r="W114" s="234"/>
    </row>
    <row r="115" spans="4:23" customFormat="1" ht="15">
      <c r="D115" s="254" t="s">
        <v>1616</v>
      </c>
      <c r="E115" s="260">
        <v>131.01</v>
      </c>
      <c r="F115" s="252" t="s">
        <v>1395</v>
      </c>
      <c r="G115" s="233" t="s">
        <v>823</v>
      </c>
      <c r="H115" s="235"/>
      <c r="I115" s="235"/>
      <c r="J115" s="235"/>
      <c r="K115" s="235"/>
      <c r="L115" s="235"/>
      <c r="M115" s="235"/>
      <c r="N115" s="235"/>
      <c r="O115" s="235"/>
      <c r="P115" s="235"/>
      <c r="Q115" s="235"/>
      <c r="R115" s="235"/>
      <c r="S115" s="234"/>
      <c r="T115" s="234"/>
      <c r="U115" s="145"/>
      <c r="V115" s="145"/>
      <c r="W115" s="234"/>
    </row>
    <row r="116" spans="4:23" customFormat="1" ht="15">
      <c r="D116" s="254" t="s">
        <v>1617</v>
      </c>
      <c r="E116" s="259">
        <v>41.59</v>
      </c>
      <c r="F116" s="252" t="s">
        <v>1395</v>
      </c>
      <c r="G116" s="233" t="s">
        <v>823</v>
      </c>
      <c r="H116" s="235"/>
      <c r="I116" s="235"/>
      <c r="J116" s="235"/>
      <c r="K116" s="235"/>
      <c r="L116" s="235"/>
      <c r="M116" s="235"/>
      <c r="N116" s="235"/>
      <c r="O116" s="235"/>
      <c r="P116" s="235"/>
      <c r="Q116" s="235"/>
      <c r="R116" s="235"/>
      <c r="S116" s="234"/>
      <c r="T116" s="234"/>
      <c r="U116" s="145"/>
      <c r="V116" s="145"/>
      <c r="W116" s="234"/>
    </row>
    <row r="117" spans="4:23" customFormat="1" ht="15">
      <c r="D117" s="254" t="s">
        <v>1647</v>
      </c>
      <c r="E117" s="259">
        <v>0</v>
      </c>
      <c r="F117" s="252" t="s">
        <v>884</v>
      </c>
      <c r="G117" s="233" t="s">
        <v>823</v>
      </c>
      <c r="H117" s="235"/>
      <c r="I117" s="235"/>
      <c r="J117" s="235"/>
      <c r="K117" s="235"/>
      <c r="L117" s="235"/>
      <c r="M117" s="235"/>
      <c r="N117" s="235"/>
      <c r="O117" s="235"/>
      <c r="P117" s="235"/>
      <c r="Q117" s="235"/>
      <c r="R117" s="235"/>
      <c r="S117" s="234"/>
      <c r="T117" s="234"/>
      <c r="U117" s="145"/>
      <c r="V117" s="145"/>
      <c r="W117" s="234"/>
    </row>
    <row r="118" spans="4:23" customFormat="1" ht="15">
      <c r="D118" s="254" t="s">
        <v>1618</v>
      </c>
      <c r="E118" s="260">
        <v>38.369999999999997</v>
      </c>
      <c r="F118" s="252" t="s">
        <v>817</v>
      </c>
      <c r="G118" s="233" t="s">
        <v>823</v>
      </c>
      <c r="H118" s="235"/>
      <c r="I118" s="235"/>
      <c r="J118" s="235"/>
      <c r="K118" s="235"/>
      <c r="L118" s="235"/>
      <c r="M118" s="235"/>
      <c r="N118" s="235"/>
      <c r="O118" s="235"/>
      <c r="P118" s="235"/>
      <c r="Q118" s="235"/>
      <c r="R118" s="235"/>
      <c r="S118" s="234"/>
      <c r="T118" s="234"/>
      <c r="U118" s="145"/>
      <c r="V118" s="145"/>
      <c r="W118" s="234"/>
    </row>
    <row r="119" spans="4:23" customFormat="1" ht="27" customHeight="1">
      <c r="D119" s="254" t="s">
        <v>1619</v>
      </c>
      <c r="E119" s="260">
        <v>297.27999999999997</v>
      </c>
      <c r="F119" s="252" t="s">
        <v>1396</v>
      </c>
      <c r="G119" s="233" t="s">
        <v>823</v>
      </c>
      <c r="H119" s="235"/>
      <c r="I119" s="235"/>
      <c r="J119" s="235"/>
      <c r="K119" s="235"/>
      <c r="L119" s="235"/>
      <c r="M119" s="235"/>
      <c r="N119" s="235"/>
      <c r="O119" s="235"/>
      <c r="P119" s="235"/>
      <c r="Q119" s="235"/>
      <c r="R119" s="235"/>
      <c r="S119" s="234"/>
      <c r="T119" s="234"/>
      <c r="U119" s="145"/>
      <c r="V119" s="145"/>
      <c r="W119" s="234"/>
    </row>
    <row r="120" spans="4:23" customFormat="1" ht="30.75" customHeight="1">
      <c r="D120" s="254" t="s">
        <v>1620</v>
      </c>
      <c r="E120" s="259">
        <v>41.59</v>
      </c>
      <c r="F120" s="252" t="s">
        <v>1396</v>
      </c>
      <c r="G120" s="233" t="s">
        <v>823</v>
      </c>
      <c r="H120" s="235"/>
      <c r="I120" s="235"/>
      <c r="J120" s="235"/>
      <c r="K120" s="235"/>
      <c r="L120" s="235"/>
      <c r="M120" s="235"/>
      <c r="N120" s="235"/>
      <c r="O120" s="235"/>
      <c r="P120" s="235"/>
      <c r="Q120" s="235"/>
      <c r="R120" s="235"/>
      <c r="S120" s="234"/>
      <c r="T120" s="234"/>
      <c r="U120" s="145"/>
      <c r="V120" s="145"/>
      <c r="W120" s="234"/>
    </row>
    <row r="121" spans="4:23" customFormat="1" ht="18" customHeight="1">
      <c r="D121" s="254" t="s">
        <v>1621</v>
      </c>
      <c r="E121" s="260">
        <v>45.2</v>
      </c>
      <c r="F121" s="252" t="s">
        <v>1397</v>
      </c>
      <c r="G121" s="233" t="s">
        <v>823</v>
      </c>
      <c r="H121" s="235"/>
      <c r="I121" s="235"/>
      <c r="J121" s="235"/>
      <c r="K121" s="235"/>
      <c r="L121" s="235"/>
      <c r="M121" s="235"/>
      <c r="N121" s="235"/>
      <c r="O121" s="235"/>
      <c r="P121" s="235"/>
      <c r="Q121" s="235"/>
      <c r="R121" s="235"/>
      <c r="S121" s="234"/>
      <c r="T121" s="234"/>
      <c r="U121" s="145"/>
      <c r="V121" s="145"/>
      <c r="W121" s="234"/>
    </row>
    <row r="122" spans="4:23" customFormat="1" ht="15">
      <c r="D122" s="250" t="s">
        <v>1646</v>
      </c>
      <c r="E122" s="260">
        <v>18.350000000000001</v>
      </c>
      <c r="F122" s="252" t="s">
        <v>1398</v>
      </c>
      <c r="G122" s="233" t="s">
        <v>823</v>
      </c>
      <c r="H122" s="235"/>
      <c r="I122" s="235"/>
      <c r="J122" s="235"/>
      <c r="K122" s="235"/>
      <c r="L122" s="235"/>
      <c r="M122" s="235"/>
      <c r="N122" s="235"/>
      <c r="O122" s="235"/>
      <c r="P122" s="235"/>
      <c r="Q122" s="235"/>
      <c r="R122" s="235"/>
      <c r="S122" s="234"/>
      <c r="T122" s="234"/>
      <c r="U122" s="145"/>
      <c r="V122" s="145"/>
      <c r="W122" s="234"/>
    </row>
    <row r="123" spans="4:23" customFormat="1" ht="26.25">
      <c r="D123" s="254" t="s">
        <v>1622</v>
      </c>
      <c r="E123" s="260">
        <v>130.93</v>
      </c>
      <c r="F123" s="252" t="s">
        <v>1399</v>
      </c>
      <c r="G123" s="233" t="s">
        <v>823</v>
      </c>
      <c r="H123" s="235"/>
      <c r="I123" s="235"/>
      <c r="J123" s="235"/>
      <c r="K123" s="235"/>
      <c r="L123" s="235"/>
      <c r="M123" s="235"/>
      <c r="N123" s="235"/>
      <c r="O123" s="235"/>
      <c r="P123" s="235"/>
      <c r="Q123" s="235"/>
      <c r="R123" s="235"/>
      <c r="S123" s="234"/>
      <c r="T123" s="234"/>
      <c r="U123" s="145"/>
      <c r="V123" s="145"/>
      <c r="W123" s="234"/>
    </row>
    <row r="124" spans="4:23" customFormat="1" ht="15">
      <c r="D124" s="254" t="s">
        <v>1623</v>
      </c>
      <c r="E124" s="259">
        <v>41.59</v>
      </c>
      <c r="F124" s="252" t="s">
        <v>1399</v>
      </c>
      <c r="G124" s="233" t="s">
        <v>823</v>
      </c>
      <c r="H124" s="235"/>
      <c r="I124" s="235"/>
      <c r="J124" s="235"/>
      <c r="K124" s="235"/>
      <c r="L124" s="235"/>
      <c r="M124" s="235"/>
      <c r="N124" s="235"/>
      <c r="O124" s="235"/>
      <c r="P124" s="235"/>
      <c r="Q124" s="235"/>
      <c r="R124" s="235"/>
      <c r="S124" s="234"/>
      <c r="T124" s="234"/>
      <c r="U124" s="145"/>
      <c r="V124" s="145"/>
      <c r="W124" s="234"/>
    </row>
    <row r="125" spans="4:23" customFormat="1" ht="15">
      <c r="D125" s="250" t="s">
        <v>1624</v>
      </c>
      <c r="E125" s="260">
        <v>21.89</v>
      </c>
      <c r="F125" s="252" t="s">
        <v>918</v>
      </c>
      <c r="G125" s="233" t="s">
        <v>823</v>
      </c>
      <c r="H125" s="235"/>
      <c r="I125" s="235"/>
      <c r="J125" s="235"/>
      <c r="K125" s="235"/>
      <c r="L125" s="235"/>
      <c r="M125" s="235"/>
      <c r="N125" s="235"/>
      <c r="O125" s="235"/>
      <c r="P125" s="235"/>
      <c r="Q125" s="235"/>
      <c r="R125" s="235"/>
      <c r="S125" s="234"/>
      <c r="T125" s="234"/>
      <c r="U125" s="145"/>
      <c r="V125" s="145"/>
      <c r="W125" s="234"/>
    </row>
    <row r="126" spans="4:23" customFormat="1" ht="26.25">
      <c r="D126" s="254" t="s">
        <v>1625</v>
      </c>
      <c r="E126" s="260">
        <v>133.88999999999999</v>
      </c>
      <c r="F126" s="252" t="s">
        <v>883</v>
      </c>
      <c r="G126" s="233" t="s">
        <v>823</v>
      </c>
      <c r="H126" s="235"/>
      <c r="I126" s="235"/>
      <c r="J126" s="235"/>
      <c r="K126" s="235"/>
      <c r="L126" s="235"/>
      <c r="M126" s="235"/>
      <c r="N126" s="235"/>
      <c r="O126" s="235"/>
      <c r="P126" s="235"/>
      <c r="Q126" s="235"/>
      <c r="R126" s="235"/>
      <c r="S126" s="234"/>
      <c r="T126" s="234"/>
      <c r="U126" s="145"/>
      <c r="V126" s="145"/>
      <c r="W126" s="234"/>
    </row>
    <row r="127" spans="4:23" customFormat="1" ht="15">
      <c r="D127" s="254" t="s">
        <v>1626</v>
      </c>
      <c r="E127" s="259">
        <v>41.59</v>
      </c>
      <c r="F127" s="252" t="s">
        <v>883</v>
      </c>
      <c r="G127" s="233" t="s">
        <v>823</v>
      </c>
      <c r="H127" s="235"/>
      <c r="I127" s="235"/>
      <c r="J127" s="235"/>
      <c r="K127" s="235"/>
      <c r="L127" s="235"/>
      <c r="M127" s="235"/>
      <c r="N127" s="235"/>
      <c r="O127" s="235"/>
      <c r="P127" s="235"/>
      <c r="Q127" s="235"/>
      <c r="R127" s="235"/>
      <c r="S127" s="234"/>
      <c r="T127" s="234"/>
      <c r="U127" s="145"/>
      <c r="V127" s="145"/>
      <c r="W127" s="234"/>
    </row>
    <row r="128" spans="4:23" customFormat="1" ht="26.25">
      <c r="D128" s="254" t="s">
        <v>1627</v>
      </c>
      <c r="E128" s="260">
        <v>22.9</v>
      </c>
      <c r="F128" s="252" t="s">
        <v>885</v>
      </c>
      <c r="G128" s="233" t="s">
        <v>823</v>
      </c>
      <c r="H128" s="235"/>
      <c r="I128" s="235"/>
      <c r="J128" s="235"/>
      <c r="K128" s="235"/>
      <c r="L128" s="235"/>
      <c r="M128" s="235"/>
      <c r="N128" s="235"/>
      <c r="O128" s="235"/>
      <c r="P128" s="235"/>
      <c r="Q128" s="235"/>
      <c r="R128" s="235"/>
      <c r="S128" s="234"/>
      <c r="T128" s="234"/>
      <c r="U128" s="145"/>
      <c r="V128" s="145"/>
      <c r="W128" s="234"/>
    </row>
    <row r="129" spans="4:23" customFormat="1" ht="15">
      <c r="D129" s="254" t="s">
        <v>1628</v>
      </c>
      <c r="E129" s="260">
        <v>16.96</v>
      </c>
      <c r="F129" s="252" t="s">
        <v>1400</v>
      </c>
      <c r="G129" s="233" t="s">
        <v>823</v>
      </c>
      <c r="H129" s="235"/>
      <c r="I129" s="235"/>
      <c r="J129" s="235"/>
      <c r="K129" s="235"/>
      <c r="L129" s="235"/>
      <c r="M129" s="235"/>
      <c r="N129" s="235"/>
      <c r="O129" s="235"/>
      <c r="P129" s="235"/>
      <c r="Q129" s="235"/>
      <c r="R129" s="235"/>
      <c r="S129" s="234"/>
      <c r="T129" s="234"/>
      <c r="U129" s="145"/>
      <c r="V129" s="145"/>
      <c r="W129" s="234"/>
    </row>
    <row r="130" spans="4:23" customFormat="1" ht="15">
      <c r="D130" s="254" t="s">
        <v>1629</v>
      </c>
      <c r="E130" s="260">
        <v>14.42</v>
      </c>
      <c r="F130" s="252" t="s">
        <v>886</v>
      </c>
      <c r="G130" s="233" t="s">
        <v>823</v>
      </c>
      <c r="H130" s="235"/>
      <c r="I130" s="235"/>
      <c r="J130" s="235"/>
      <c r="K130" s="235"/>
      <c r="L130" s="235"/>
      <c r="M130" s="235"/>
      <c r="N130" s="235"/>
      <c r="O130" s="235"/>
      <c r="P130" s="235"/>
      <c r="Q130" s="235"/>
      <c r="R130" s="235"/>
      <c r="S130" s="234"/>
      <c r="T130" s="234"/>
      <c r="U130" s="145"/>
      <c r="V130" s="145"/>
      <c r="W130" s="234"/>
    </row>
    <row r="131" spans="4:23" customFormat="1" ht="26.25">
      <c r="D131" s="250" t="s">
        <v>1630</v>
      </c>
      <c r="E131" s="260">
        <v>18.98</v>
      </c>
      <c r="F131" s="252" t="s">
        <v>817</v>
      </c>
      <c r="G131" s="233" t="s">
        <v>823</v>
      </c>
      <c r="H131" s="235"/>
      <c r="I131" s="235"/>
      <c r="J131" s="235"/>
      <c r="K131" s="235"/>
      <c r="L131" s="235"/>
      <c r="M131" s="235"/>
      <c r="N131" s="235"/>
      <c r="O131" s="235"/>
      <c r="P131" s="235"/>
      <c r="Q131" s="235"/>
      <c r="R131" s="235"/>
      <c r="S131" s="234"/>
      <c r="T131" s="234"/>
      <c r="U131" s="145"/>
      <c r="V131" s="145"/>
      <c r="W131" s="234"/>
    </row>
    <row r="132" spans="4:23" customFormat="1" ht="15">
      <c r="D132" s="254" t="s">
        <v>677</v>
      </c>
      <c r="E132" s="261">
        <v>27.856800000000003</v>
      </c>
      <c r="F132" s="252" t="s">
        <v>781</v>
      </c>
      <c r="G132" s="233" t="s">
        <v>789</v>
      </c>
      <c r="H132" s="231" t="s">
        <v>956</v>
      </c>
      <c r="I132" s="231" t="s">
        <v>496</v>
      </c>
      <c r="J132" s="262">
        <v>1.7999999999999999E-2</v>
      </c>
      <c r="K132" s="262">
        <v>2.8000000000000001E-2</v>
      </c>
      <c r="L132" s="231">
        <v>2.5000000000000001E-2</v>
      </c>
      <c r="M132" s="231" t="s">
        <v>957</v>
      </c>
      <c r="N132" s="231" t="s">
        <v>958</v>
      </c>
      <c r="O132" s="232"/>
      <c r="P132" s="231" t="s">
        <v>959</v>
      </c>
      <c r="Q132" s="231" t="s">
        <v>960</v>
      </c>
      <c r="R132" s="231" t="s">
        <v>961</v>
      </c>
      <c r="S132" s="234"/>
      <c r="T132" s="234"/>
      <c r="U132" s="145"/>
      <c r="V132" s="145"/>
      <c r="W132" s="234"/>
    </row>
    <row r="133" spans="4:23" customFormat="1" ht="15">
      <c r="D133" s="254" t="s">
        <v>679</v>
      </c>
      <c r="E133" s="261">
        <v>14.288800000000002</v>
      </c>
      <c r="F133" s="252" t="s">
        <v>781</v>
      </c>
      <c r="G133" s="233" t="s">
        <v>789</v>
      </c>
      <c r="H133" s="231" t="s">
        <v>962</v>
      </c>
      <c r="I133" s="231" t="s">
        <v>963</v>
      </c>
      <c r="J133" s="262">
        <v>3.9E-2</v>
      </c>
      <c r="K133" s="262">
        <v>8.5000000000000006E-2</v>
      </c>
      <c r="L133" s="231" t="s">
        <v>964</v>
      </c>
      <c r="M133" s="231" t="s">
        <v>965</v>
      </c>
      <c r="N133" s="231" t="s">
        <v>966</v>
      </c>
      <c r="O133" s="232"/>
      <c r="P133" s="231" t="s">
        <v>967</v>
      </c>
      <c r="Q133" s="231" t="s">
        <v>968</v>
      </c>
      <c r="R133" s="231" t="s">
        <v>969</v>
      </c>
      <c r="S133" s="234"/>
      <c r="T133" s="234"/>
      <c r="U133" s="145"/>
      <c r="V133" s="145"/>
      <c r="W133" s="234"/>
    </row>
    <row r="134" spans="4:23" customFormat="1" ht="15">
      <c r="D134" s="254" t="s">
        <v>680</v>
      </c>
      <c r="E134" s="261">
        <v>5.0350000000000001</v>
      </c>
      <c r="F134" s="252" t="s">
        <v>781</v>
      </c>
      <c r="G134" s="233" t="s">
        <v>789</v>
      </c>
      <c r="H134" s="231" t="s">
        <v>970</v>
      </c>
      <c r="I134" s="231" t="s">
        <v>971</v>
      </c>
      <c r="J134" s="262">
        <v>2.3E-2</v>
      </c>
      <c r="K134" s="262">
        <v>4.9000000000000002E-2</v>
      </c>
      <c r="L134" s="231" t="s">
        <v>972</v>
      </c>
      <c r="M134" s="231" t="s">
        <v>973</v>
      </c>
      <c r="N134" s="231" t="s">
        <v>974</v>
      </c>
      <c r="O134" s="232"/>
      <c r="P134" s="231" t="s">
        <v>975</v>
      </c>
      <c r="Q134" s="231" t="s">
        <v>968</v>
      </c>
      <c r="R134" s="231" t="s">
        <v>976</v>
      </c>
      <c r="S134" s="234"/>
      <c r="T134" s="234"/>
      <c r="U134" s="145"/>
      <c r="V134" s="145"/>
      <c r="W134" s="234"/>
    </row>
    <row r="135" spans="4:23" customFormat="1" ht="15">
      <c r="D135" s="254" t="s">
        <v>743</v>
      </c>
      <c r="E135" s="261">
        <v>124.7726</v>
      </c>
      <c r="F135" s="252" t="s">
        <v>781</v>
      </c>
      <c r="G135" s="233" t="s">
        <v>789</v>
      </c>
      <c r="H135" s="231" t="s">
        <v>980</v>
      </c>
      <c r="I135" s="231" t="s">
        <v>981</v>
      </c>
      <c r="J135" s="231"/>
      <c r="K135" s="231"/>
      <c r="L135" s="231"/>
      <c r="M135" s="231" t="s">
        <v>982</v>
      </c>
      <c r="N135" s="231" t="s">
        <v>983</v>
      </c>
      <c r="O135" s="232"/>
      <c r="P135" s="231" t="s">
        <v>984</v>
      </c>
      <c r="Q135" s="231" t="s">
        <v>968</v>
      </c>
      <c r="R135" s="231"/>
      <c r="S135" s="234"/>
      <c r="T135" s="234"/>
      <c r="U135" s="145"/>
      <c r="V135" s="145"/>
      <c r="W135" s="234"/>
    </row>
    <row r="136" spans="4:23" customFormat="1" ht="15">
      <c r="D136" s="254" t="s">
        <v>682</v>
      </c>
      <c r="E136" s="261">
        <v>8.0454000000000008</v>
      </c>
      <c r="F136" s="252" t="s">
        <v>781</v>
      </c>
      <c r="G136" s="233" t="s">
        <v>789</v>
      </c>
      <c r="H136" s="231" t="s">
        <v>970</v>
      </c>
      <c r="I136" s="231" t="s">
        <v>1001</v>
      </c>
      <c r="J136" s="262">
        <v>8.5000000000000006E-3</v>
      </c>
      <c r="K136" s="262">
        <v>1.54E-2</v>
      </c>
      <c r="L136" s="231" t="s">
        <v>1002</v>
      </c>
      <c r="M136" s="231" t="s">
        <v>973</v>
      </c>
      <c r="N136" s="231" t="s">
        <v>974</v>
      </c>
      <c r="O136" s="232"/>
      <c r="P136" s="231" t="s">
        <v>1003</v>
      </c>
      <c r="Q136" s="231" t="s">
        <v>968</v>
      </c>
      <c r="R136" s="231" t="s">
        <v>1004</v>
      </c>
      <c r="S136" s="234"/>
      <c r="T136" s="234"/>
      <c r="U136" s="145"/>
      <c r="V136" s="145"/>
      <c r="W136" s="234"/>
    </row>
    <row r="137" spans="4:23" customFormat="1" ht="15">
      <c r="D137" s="254" t="s">
        <v>949</v>
      </c>
      <c r="E137" s="261">
        <v>48.325400000000009</v>
      </c>
      <c r="F137" s="252" t="s">
        <v>781</v>
      </c>
      <c r="G137" s="233" t="s">
        <v>789</v>
      </c>
      <c r="H137" s="231" t="s">
        <v>1005</v>
      </c>
      <c r="I137" s="231" t="s">
        <v>1006</v>
      </c>
      <c r="J137" s="262">
        <v>3.9E-2</v>
      </c>
      <c r="K137" s="262">
        <v>9.6000000000000002E-2</v>
      </c>
      <c r="L137" s="231" t="s">
        <v>1007</v>
      </c>
      <c r="M137" s="231" t="s">
        <v>1008</v>
      </c>
      <c r="N137" s="231" t="s">
        <v>1009</v>
      </c>
      <c r="O137" s="232"/>
      <c r="P137" s="231" t="s">
        <v>1010</v>
      </c>
      <c r="Q137" s="231" t="s">
        <v>968</v>
      </c>
      <c r="R137" s="231" t="s">
        <v>1011</v>
      </c>
      <c r="S137" s="234"/>
      <c r="T137" s="234"/>
      <c r="U137" s="145"/>
      <c r="V137" s="145"/>
      <c r="W137" s="234"/>
    </row>
    <row r="138" spans="4:23" customFormat="1" ht="15">
      <c r="D138" s="254" t="s">
        <v>950</v>
      </c>
      <c r="E138" s="261">
        <v>31.693999999999999</v>
      </c>
      <c r="F138" s="252" t="s">
        <v>781</v>
      </c>
      <c r="G138" s="233" t="s">
        <v>789</v>
      </c>
      <c r="H138" s="231" t="s">
        <v>1005</v>
      </c>
      <c r="I138" s="231" t="s">
        <v>1006</v>
      </c>
      <c r="J138" s="262">
        <v>8.2000000000000003E-2</v>
      </c>
      <c r="K138" s="262">
        <v>0.13500000000000001</v>
      </c>
      <c r="L138" s="231" t="s">
        <v>1012</v>
      </c>
      <c r="M138" s="231" t="s">
        <v>1013</v>
      </c>
      <c r="N138" s="231" t="s">
        <v>1014</v>
      </c>
      <c r="O138" s="232"/>
      <c r="P138" s="231" t="s">
        <v>1010</v>
      </c>
      <c r="Q138" s="231" t="s">
        <v>968</v>
      </c>
      <c r="R138" s="231"/>
      <c r="S138" s="234"/>
      <c r="T138" s="234"/>
      <c r="U138" s="145"/>
      <c r="V138" s="145"/>
      <c r="W138" s="234"/>
    </row>
    <row r="139" spans="4:23" customFormat="1" ht="15">
      <c r="D139" s="254" t="s">
        <v>683</v>
      </c>
      <c r="E139" s="261">
        <v>12.073400000000001</v>
      </c>
      <c r="F139" s="252" t="s">
        <v>781</v>
      </c>
      <c r="G139" s="233" t="s">
        <v>789</v>
      </c>
      <c r="H139" s="231" t="s">
        <v>1015</v>
      </c>
      <c r="I139" s="231" t="s">
        <v>1016</v>
      </c>
      <c r="J139" s="262">
        <v>2.3E-2</v>
      </c>
      <c r="K139" s="262">
        <v>3.5000000000000003E-2</v>
      </c>
      <c r="L139" s="231" t="s">
        <v>1017</v>
      </c>
      <c r="M139" s="231" t="s">
        <v>973</v>
      </c>
      <c r="N139" s="231" t="s">
        <v>1018</v>
      </c>
      <c r="O139" s="232"/>
      <c r="P139" s="231" t="s">
        <v>967</v>
      </c>
      <c r="Q139" s="231" t="s">
        <v>968</v>
      </c>
      <c r="R139" s="231" t="s">
        <v>1019</v>
      </c>
      <c r="S139" s="234"/>
      <c r="T139" s="234"/>
      <c r="U139" s="145"/>
      <c r="V139" s="145"/>
      <c r="W139" s="234"/>
    </row>
    <row r="140" spans="4:23" customFormat="1" ht="15">
      <c r="D140" s="254" t="s">
        <v>684</v>
      </c>
      <c r="E140" s="261">
        <v>12.073400000000001</v>
      </c>
      <c r="F140" s="252" t="s">
        <v>781</v>
      </c>
      <c r="G140" s="233" t="s">
        <v>789</v>
      </c>
      <c r="H140" s="231" t="s">
        <v>1020</v>
      </c>
      <c r="I140" s="231" t="s">
        <v>1021</v>
      </c>
      <c r="J140" s="262">
        <v>2.3E-2</v>
      </c>
      <c r="K140" s="231"/>
      <c r="L140" s="231">
        <v>1</v>
      </c>
      <c r="M140" s="231" t="s">
        <v>973</v>
      </c>
      <c r="N140" s="231" t="s">
        <v>1022</v>
      </c>
      <c r="O140" s="232"/>
      <c r="P140" s="231" t="s">
        <v>967</v>
      </c>
      <c r="Q140" s="231" t="s">
        <v>968</v>
      </c>
      <c r="R140" s="231" t="s">
        <v>1023</v>
      </c>
      <c r="S140" s="234"/>
      <c r="T140" s="234"/>
      <c r="U140" s="145"/>
      <c r="V140" s="145"/>
      <c r="W140" s="234"/>
    </row>
    <row r="141" spans="4:23" customFormat="1" ht="15">
      <c r="D141" s="254" t="s">
        <v>744</v>
      </c>
      <c r="E141" s="261">
        <v>20.468599999999999</v>
      </c>
      <c r="F141" s="252" t="s">
        <v>781</v>
      </c>
      <c r="G141" s="233" t="s">
        <v>789</v>
      </c>
      <c r="H141" s="231" t="s">
        <v>1024</v>
      </c>
      <c r="I141" s="231" t="s">
        <v>1025</v>
      </c>
      <c r="J141" s="262">
        <v>4.8000000000000001E-2</v>
      </c>
      <c r="K141" s="231">
        <v>4.8</v>
      </c>
      <c r="L141" s="231" t="s">
        <v>1026</v>
      </c>
      <c r="M141" s="231" t="s">
        <v>1027</v>
      </c>
      <c r="N141" s="231" t="s">
        <v>1028</v>
      </c>
      <c r="O141" s="232"/>
      <c r="P141" s="231" t="s">
        <v>975</v>
      </c>
      <c r="Q141" s="231" t="s">
        <v>968</v>
      </c>
      <c r="R141" s="231" t="s">
        <v>1029</v>
      </c>
      <c r="S141" s="234"/>
      <c r="T141" s="234"/>
      <c r="U141" s="145"/>
      <c r="V141" s="145"/>
      <c r="W141" s="234"/>
    </row>
    <row r="142" spans="4:23" customFormat="1" ht="29.25" customHeight="1">
      <c r="D142" s="254" t="s">
        <v>686</v>
      </c>
      <c r="E142" s="261">
        <v>13.3454</v>
      </c>
      <c r="F142" s="252" t="s">
        <v>781</v>
      </c>
      <c r="G142" s="233" t="s">
        <v>789</v>
      </c>
      <c r="H142" s="231" t="s">
        <v>1030</v>
      </c>
      <c r="I142" s="231" t="s">
        <v>1031</v>
      </c>
      <c r="J142" s="262">
        <v>1.0999999999999999E-2</v>
      </c>
      <c r="K142" s="262">
        <v>1.83E-2</v>
      </c>
      <c r="L142" s="231" t="s">
        <v>1032</v>
      </c>
      <c r="M142" s="231" t="s">
        <v>973</v>
      </c>
      <c r="N142" s="231" t="s">
        <v>1033</v>
      </c>
      <c r="O142" s="232"/>
      <c r="P142" s="231" t="s">
        <v>975</v>
      </c>
      <c r="Q142" s="231" t="s">
        <v>968</v>
      </c>
      <c r="R142" s="231" t="s">
        <v>1034</v>
      </c>
      <c r="S142" s="234"/>
      <c r="T142" s="234"/>
      <c r="U142" s="145"/>
      <c r="V142" s="145"/>
      <c r="W142" s="234"/>
    </row>
    <row r="143" spans="4:23" customFormat="1" ht="15">
      <c r="D143" s="254" t="s">
        <v>687</v>
      </c>
      <c r="E143" s="261">
        <v>9.4234000000000009</v>
      </c>
      <c r="F143" s="252" t="s">
        <v>781</v>
      </c>
      <c r="G143" s="233" t="s">
        <v>789</v>
      </c>
      <c r="H143" s="231" t="s">
        <v>1035</v>
      </c>
      <c r="I143" s="231" t="s">
        <v>1001</v>
      </c>
      <c r="J143" s="262">
        <v>1.6E-2</v>
      </c>
      <c r="K143" s="262">
        <v>3.3000000000000002E-2</v>
      </c>
      <c r="L143" s="231" t="s">
        <v>1036</v>
      </c>
      <c r="M143" s="231" t="s">
        <v>973</v>
      </c>
      <c r="N143" s="231" t="s">
        <v>974</v>
      </c>
      <c r="O143" s="232"/>
      <c r="P143" s="231" t="s">
        <v>975</v>
      </c>
      <c r="Q143" s="231" t="s">
        <v>968</v>
      </c>
      <c r="R143" s="231" t="s">
        <v>1037</v>
      </c>
      <c r="S143" s="234"/>
      <c r="T143" s="234"/>
      <c r="U143" s="145"/>
      <c r="V143" s="145"/>
      <c r="W143" s="234"/>
    </row>
    <row r="144" spans="4:23" customFormat="1" ht="15">
      <c r="D144" s="254" t="s">
        <v>688</v>
      </c>
      <c r="E144" s="261">
        <v>9.6884000000000015</v>
      </c>
      <c r="F144" s="252" t="s">
        <v>781</v>
      </c>
      <c r="G144" s="233" t="s">
        <v>789</v>
      </c>
      <c r="H144" s="231" t="s">
        <v>1038</v>
      </c>
      <c r="I144" s="231" t="s">
        <v>1001</v>
      </c>
      <c r="J144" s="262">
        <v>1.2999999999999999E-2</v>
      </c>
      <c r="K144" s="262">
        <v>5.3999999999999999E-2</v>
      </c>
      <c r="L144" s="231" t="s">
        <v>1036</v>
      </c>
      <c r="M144" s="231" t="s">
        <v>973</v>
      </c>
      <c r="N144" s="231" t="s">
        <v>974</v>
      </c>
      <c r="O144" s="232"/>
      <c r="P144" s="231" t="s">
        <v>975</v>
      </c>
      <c r="Q144" s="231" t="s">
        <v>968</v>
      </c>
      <c r="R144" s="231" t="s">
        <v>1039</v>
      </c>
      <c r="S144" s="234"/>
      <c r="T144" s="234"/>
      <c r="U144" s="145"/>
      <c r="V144" s="145"/>
      <c r="W144" s="234"/>
    </row>
    <row r="145" spans="4:23" customFormat="1" ht="15">
      <c r="D145" s="254" t="s">
        <v>745</v>
      </c>
      <c r="E145" s="261">
        <v>37.831400000000002</v>
      </c>
      <c r="F145" s="252" t="s">
        <v>781</v>
      </c>
      <c r="G145" s="233" t="s">
        <v>789</v>
      </c>
      <c r="H145" s="231" t="s">
        <v>1040</v>
      </c>
      <c r="I145" s="231" t="s">
        <v>1025</v>
      </c>
      <c r="J145" s="262">
        <v>4.5999999999999999E-2</v>
      </c>
      <c r="K145" s="262">
        <v>6.4000000000000001E-2</v>
      </c>
      <c r="L145" s="231" t="s">
        <v>1041</v>
      </c>
      <c r="M145" s="231" t="s">
        <v>1042</v>
      </c>
      <c r="N145" s="231" t="s">
        <v>1014</v>
      </c>
      <c r="O145" s="232"/>
      <c r="P145" s="231" t="s">
        <v>1010</v>
      </c>
      <c r="Q145" s="231" t="s">
        <v>968</v>
      </c>
      <c r="R145" s="231" t="s">
        <v>1043</v>
      </c>
      <c r="S145" s="234"/>
      <c r="T145" s="234"/>
      <c r="U145" s="145"/>
      <c r="V145" s="145"/>
      <c r="W145" s="234"/>
    </row>
    <row r="146" spans="4:23" customFormat="1" ht="15">
      <c r="D146" s="254" t="s">
        <v>689</v>
      </c>
      <c r="E146" s="261">
        <v>12.349</v>
      </c>
      <c r="F146" s="252" t="s">
        <v>781</v>
      </c>
      <c r="G146" s="233" t="s">
        <v>789</v>
      </c>
      <c r="H146" s="231" t="s">
        <v>1044</v>
      </c>
      <c r="I146" s="231" t="s">
        <v>1031</v>
      </c>
      <c r="J146" s="262">
        <v>6.5000000000000002E-2</v>
      </c>
      <c r="K146" s="262">
        <v>7.0999999999999994E-2</v>
      </c>
      <c r="L146" s="231" t="s">
        <v>1045</v>
      </c>
      <c r="M146" s="231" t="s">
        <v>1046</v>
      </c>
      <c r="N146" s="231" t="s">
        <v>1033</v>
      </c>
      <c r="O146" s="232"/>
      <c r="P146" s="231" t="s">
        <v>975</v>
      </c>
      <c r="Q146" s="231" t="s">
        <v>968</v>
      </c>
      <c r="R146" s="231" t="s">
        <v>1047</v>
      </c>
      <c r="S146" s="234"/>
      <c r="T146" s="234"/>
      <c r="U146" s="145"/>
      <c r="V146" s="145"/>
      <c r="W146" s="234"/>
    </row>
    <row r="147" spans="4:23" customFormat="1" ht="15">
      <c r="D147" s="254" t="s">
        <v>1054</v>
      </c>
      <c r="E147" s="261">
        <v>68.666800000000009</v>
      </c>
      <c r="F147" s="252" t="s">
        <v>781</v>
      </c>
      <c r="G147" s="233" t="s">
        <v>789</v>
      </c>
      <c r="H147" s="231" t="s">
        <v>1024</v>
      </c>
      <c r="I147" s="231" t="s">
        <v>1055</v>
      </c>
      <c r="J147" s="262">
        <v>2.5000000000000001E-2</v>
      </c>
      <c r="K147" s="262">
        <v>6.5000000000000002E-2</v>
      </c>
      <c r="L147" s="231" t="s">
        <v>1056</v>
      </c>
      <c r="M147" s="231" t="s">
        <v>1057</v>
      </c>
      <c r="N147" s="231" t="s">
        <v>1058</v>
      </c>
      <c r="O147" s="232" t="s">
        <v>1059</v>
      </c>
      <c r="P147" s="231" t="s">
        <v>1010</v>
      </c>
      <c r="Q147" s="231" t="s">
        <v>968</v>
      </c>
      <c r="R147" s="231"/>
      <c r="S147" s="234"/>
      <c r="T147" s="234"/>
      <c r="U147" s="145"/>
      <c r="V147" s="145"/>
      <c r="W147" s="234"/>
    </row>
    <row r="148" spans="4:23" customFormat="1" ht="15">
      <c r="D148" s="254" t="s">
        <v>746</v>
      </c>
      <c r="E148" s="261">
        <v>57.261200000000009</v>
      </c>
      <c r="F148" s="252" t="s">
        <v>781</v>
      </c>
      <c r="G148" s="233" t="s">
        <v>789</v>
      </c>
      <c r="H148" s="231" t="s">
        <v>970</v>
      </c>
      <c r="I148" s="231" t="s">
        <v>1055</v>
      </c>
      <c r="J148" s="262">
        <v>3.3000000000000002E-2</v>
      </c>
      <c r="K148" s="262">
        <v>6.7000000000000004E-2</v>
      </c>
      <c r="L148" s="231" t="s">
        <v>1060</v>
      </c>
      <c r="M148" s="231" t="s">
        <v>1057</v>
      </c>
      <c r="N148" s="231" t="s">
        <v>1061</v>
      </c>
      <c r="O148" s="232"/>
      <c r="P148" s="231" t="s">
        <v>1010</v>
      </c>
      <c r="Q148" s="231" t="s">
        <v>968</v>
      </c>
      <c r="R148" s="231"/>
      <c r="S148" s="234"/>
      <c r="T148" s="234"/>
      <c r="U148" s="145"/>
      <c r="V148" s="145"/>
      <c r="W148" s="234"/>
    </row>
    <row r="149" spans="4:23" customFormat="1" ht="15">
      <c r="D149" s="254" t="s">
        <v>1062</v>
      </c>
      <c r="E149" s="261">
        <v>68.666800000000009</v>
      </c>
      <c r="F149" s="252" t="s">
        <v>781</v>
      </c>
      <c r="G149" s="233" t="s">
        <v>789</v>
      </c>
      <c r="H149" s="231" t="s">
        <v>1063</v>
      </c>
      <c r="I149" s="231" t="s">
        <v>1055</v>
      </c>
      <c r="J149" s="262">
        <v>4.8000000000000001E-2</v>
      </c>
      <c r="K149" s="262">
        <v>7.3999999999999996E-2</v>
      </c>
      <c r="L149" s="231" t="s">
        <v>1064</v>
      </c>
      <c r="M149" s="231" t="s">
        <v>1065</v>
      </c>
      <c r="N149" s="231" t="s">
        <v>1066</v>
      </c>
      <c r="O149" s="232" t="s">
        <v>1059</v>
      </c>
      <c r="P149" s="231" t="s">
        <v>1010</v>
      </c>
      <c r="Q149" s="231" t="s">
        <v>968</v>
      </c>
      <c r="R149" s="231"/>
      <c r="S149" s="234"/>
      <c r="T149" s="234"/>
      <c r="U149" s="145"/>
      <c r="V149" s="145"/>
      <c r="W149" s="234"/>
    </row>
    <row r="150" spans="4:23" customFormat="1" ht="15">
      <c r="D150" s="254" t="s">
        <v>1067</v>
      </c>
      <c r="E150" s="261">
        <v>68.666800000000009</v>
      </c>
      <c r="F150" s="252" t="s">
        <v>781</v>
      </c>
      <c r="G150" s="233" t="s">
        <v>789</v>
      </c>
      <c r="H150" s="231" t="s">
        <v>1063</v>
      </c>
      <c r="I150" s="231" t="s">
        <v>1055</v>
      </c>
      <c r="J150" s="262">
        <v>4.1000000000000002E-2</v>
      </c>
      <c r="K150" s="262">
        <v>0.08</v>
      </c>
      <c r="L150" s="231" t="s">
        <v>1068</v>
      </c>
      <c r="M150" s="231" t="s">
        <v>1065</v>
      </c>
      <c r="N150" s="231" t="s">
        <v>1066</v>
      </c>
      <c r="O150" s="232" t="s">
        <v>1059</v>
      </c>
      <c r="P150" s="231" t="s">
        <v>1010</v>
      </c>
      <c r="Q150" s="231" t="s">
        <v>968</v>
      </c>
      <c r="R150" s="231"/>
      <c r="S150" s="234"/>
      <c r="T150" s="234"/>
      <c r="U150" s="145"/>
      <c r="V150" s="145"/>
      <c r="W150" s="234"/>
    </row>
    <row r="151" spans="4:23" customFormat="1" ht="15">
      <c r="D151" s="254" t="s">
        <v>1069</v>
      </c>
      <c r="E151" s="261">
        <v>68.666800000000009</v>
      </c>
      <c r="F151" s="252" t="s">
        <v>781</v>
      </c>
      <c r="G151" s="233" t="s">
        <v>789</v>
      </c>
      <c r="H151" s="231" t="s">
        <v>1070</v>
      </c>
      <c r="I151" s="231" t="s">
        <v>1055</v>
      </c>
      <c r="J151" s="262">
        <v>4.2999999999999997E-2</v>
      </c>
      <c r="K151" s="262">
        <v>4.4999999999999998E-2</v>
      </c>
      <c r="L151" s="231" t="s">
        <v>1071</v>
      </c>
      <c r="M151" s="231" t="s">
        <v>1057</v>
      </c>
      <c r="N151" s="231" t="s">
        <v>1058</v>
      </c>
      <c r="O151" s="232" t="s">
        <v>1059</v>
      </c>
      <c r="P151" s="231" t="s">
        <v>1010</v>
      </c>
      <c r="Q151" s="231" t="s">
        <v>968</v>
      </c>
      <c r="R151" s="231"/>
      <c r="S151" s="234"/>
      <c r="T151" s="234"/>
      <c r="U151" s="145"/>
      <c r="V151" s="145"/>
      <c r="W151" s="234"/>
    </row>
    <row r="152" spans="4:23" customFormat="1" ht="15">
      <c r="D152" s="254" t="s">
        <v>694</v>
      </c>
      <c r="E152" s="261">
        <v>13.7164</v>
      </c>
      <c r="F152" s="252" t="s">
        <v>781</v>
      </c>
      <c r="G152" s="233" t="s">
        <v>789</v>
      </c>
      <c r="H152" s="231" t="s">
        <v>1072</v>
      </c>
      <c r="I152" s="231" t="s">
        <v>1055</v>
      </c>
      <c r="J152" s="262">
        <v>4.2999999999999997E-2</v>
      </c>
      <c r="K152" s="262">
        <v>8.2000000000000003E-2</v>
      </c>
      <c r="L152" s="231" t="s">
        <v>1073</v>
      </c>
      <c r="M152" s="231" t="s">
        <v>973</v>
      </c>
      <c r="N152" s="231" t="s">
        <v>1074</v>
      </c>
      <c r="O152" s="232"/>
      <c r="P152" s="231" t="s">
        <v>975</v>
      </c>
      <c r="Q152" s="231" t="s">
        <v>968</v>
      </c>
      <c r="R152" s="231" t="s">
        <v>1075</v>
      </c>
      <c r="S152" s="234"/>
      <c r="T152" s="234"/>
      <c r="U152" s="145"/>
      <c r="V152" s="145"/>
      <c r="W152" s="234"/>
    </row>
    <row r="153" spans="4:23" customFormat="1" ht="15">
      <c r="D153" s="254" t="s">
        <v>951</v>
      </c>
      <c r="E153" s="261">
        <v>68.666800000000009</v>
      </c>
      <c r="F153" s="252" t="s">
        <v>781</v>
      </c>
      <c r="G153" s="233" t="s">
        <v>789</v>
      </c>
      <c r="H153" s="231" t="s">
        <v>1063</v>
      </c>
      <c r="I153" s="231" t="s">
        <v>1055</v>
      </c>
      <c r="J153" s="262">
        <v>0.02</v>
      </c>
      <c r="K153" s="262">
        <v>7.5999999999999998E-2</v>
      </c>
      <c r="L153" s="231" t="s">
        <v>1068</v>
      </c>
      <c r="M153" s="231" t="s">
        <v>1065</v>
      </c>
      <c r="N153" s="231" t="s">
        <v>1066</v>
      </c>
      <c r="O153" s="232" t="s">
        <v>1059</v>
      </c>
      <c r="P153" s="231" t="s">
        <v>1010</v>
      </c>
      <c r="Q153" s="231" t="s">
        <v>968</v>
      </c>
      <c r="R153" s="231"/>
      <c r="S153" s="234"/>
      <c r="T153" s="234"/>
      <c r="U153" s="145"/>
      <c r="V153" s="145"/>
      <c r="W153" s="234"/>
    </row>
    <row r="154" spans="4:23" customFormat="1" ht="15">
      <c r="D154" s="254" t="s">
        <v>952</v>
      </c>
      <c r="E154" s="261">
        <v>76.987799999999993</v>
      </c>
      <c r="F154" s="252" t="s">
        <v>781</v>
      </c>
      <c r="G154" s="233" t="s">
        <v>789</v>
      </c>
      <c r="H154" s="231" t="s">
        <v>1024</v>
      </c>
      <c r="I154" s="231" t="s">
        <v>1055</v>
      </c>
      <c r="J154" s="262">
        <v>2.9000000000000001E-2</v>
      </c>
      <c r="K154" s="262">
        <v>0.11899999999999999</v>
      </c>
      <c r="L154" s="231" t="s">
        <v>1076</v>
      </c>
      <c r="M154" s="231" t="s">
        <v>1065</v>
      </c>
      <c r="N154" s="231" t="s">
        <v>1061</v>
      </c>
      <c r="O154" s="232"/>
      <c r="P154" s="231" t="s">
        <v>1010</v>
      </c>
      <c r="Q154" s="231" t="s">
        <v>968</v>
      </c>
      <c r="R154" s="231"/>
      <c r="S154" s="234"/>
      <c r="T154" s="234"/>
      <c r="U154" s="145"/>
      <c r="V154" s="145"/>
      <c r="W154" s="234"/>
    </row>
    <row r="155" spans="4:23" customFormat="1" ht="15">
      <c r="D155" s="254" t="s">
        <v>1077</v>
      </c>
      <c r="E155" s="261">
        <v>68.666800000000009</v>
      </c>
      <c r="F155" s="252" t="s">
        <v>781</v>
      </c>
      <c r="G155" s="233" t="s">
        <v>789</v>
      </c>
      <c r="H155" s="231" t="s">
        <v>1063</v>
      </c>
      <c r="I155" s="231" t="s">
        <v>1055</v>
      </c>
      <c r="J155" s="262">
        <v>2.4E-2</v>
      </c>
      <c r="K155" s="262">
        <v>8.4000000000000005E-2</v>
      </c>
      <c r="L155" s="231" t="s">
        <v>1078</v>
      </c>
      <c r="M155" s="231" t="s">
        <v>1065</v>
      </c>
      <c r="N155" s="231" t="s">
        <v>1066</v>
      </c>
      <c r="O155" s="232" t="s">
        <v>1059</v>
      </c>
      <c r="P155" s="231" t="s">
        <v>1010</v>
      </c>
      <c r="Q155" s="231" t="s">
        <v>968</v>
      </c>
      <c r="R155" s="231"/>
      <c r="S155" s="234"/>
      <c r="T155" s="234"/>
      <c r="U155" s="145"/>
      <c r="V155" s="145"/>
      <c r="W155" s="234"/>
    </row>
    <row r="156" spans="4:23" customFormat="1" ht="15">
      <c r="D156" s="254" t="s">
        <v>696</v>
      </c>
      <c r="E156" s="261">
        <v>12.486800000000001</v>
      </c>
      <c r="F156" s="252" t="s">
        <v>781</v>
      </c>
      <c r="G156" s="233" t="s">
        <v>789</v>
      </c>
      <c r="H156" s="231" t="s">
        <v>1079</v>
      </c>
      <c r="I156" s="231" t="s">
        <v>1080</v>
      </c>
      <c r="J156" s="262">
        <v>1.7999999999999999E-2</v>
      </c>
      <c r="K156" s="262">
        <v>3.7999999999999999E-2</v>
      </c>
      <c r="L156" s="231" t="s">
        <v>1081</v>
      </c>
      <c r="M156" s="231" t="s">
        <v>973</v>
      </c>
      <c r="N156" s="231" t="s">
        <v>1074</v>
      </c>
      <c r="O156" s="232"/>
      <c r="P156" s="231" t="s">
        <v>959</v>
      </c>
      <c r="Q156" s="231" t="s">
        <v>968</v>
      </c>
      <c r="R156" s="231" t="s">
        <v>1082</v>
      </c>
      <c r="S156" s="234"/>
      <c r="T156" s="234"/>
      <c r="U156" s="145"/>
      <c r="V156" s="145"/>
      <c r="W156" s="234"/>
    </row>
    <row r="157" spans="4:23" customFormat="1" ht="15">
      <c r="D157" s="254" t="s">
        <v>1083</v>
      </c>
      <c r="E157" s="261">
        <v>11.829600000000001</v>
      </c>
      <c r="F157" s="252" t="s">
        <v>781</v>
      </c>
      <c r="G157" s="233" t="s">
        <v>789</v>
      </c>
      <c r="H157" s="231" t="s">
        <v>1079</v>
      </c>
      <c r="I157" s="231" t="s">
        <v>1084</v>
      </c>
      <c r="J157" s="262">
        <v>1.0999999999999999E-2</v>
      </c>
      <c r="K157" s="262">
        <v>5.6000000000000001E-2</v>
      </c>
      <c r="L157" s="231" t="s">
        <v>1085</v>
      </c>
      <c r="M157" s="231" t="s">
        <v>1086</v>
      </c>
      <c r="N157" s="231" t="s">
        <v>974</v>
      </c>
      <c r="O157" s="232"/>
      <c r="P157" s="231" t="s">
        <v>975</v>
      </c>
      <c r="Q157" s="231" t="s">
        <v>968</v>
      </c>
      <c r="R157" s="231" t="s">
        <v>1087</v>
      </c>
      <c r="S157" s="234"/>
      <c r="T157" s="234"/>
      <c r="U157" s="145"/>
      <c r="V157" s="145"/>
      <c r="W157" s="234"/>
    </row>
    <row r="158" spans="4:23" customFormat="1" ht="15">
      <c r="D158" s="254" t="s">
        <v>1088</v>
      </c>
      <c r="E158" s="261">
        <v>15.953000000000001</v>
      </c>
      <c r="F158" s="252" t="s">
        <v>781</v>
      </c>
      <c r="G158" s="233" t="s">
        <v>789</v>
      </c>
      <c r="H158" s="231" t="s">
        <v>1089</v>
      </c>
      <c r="I158" s="231" t="s">
        <v>1055</v>
      </c>
      <c r="J158" s="262">
        <v>7.3999999999999996E-2</v>
      </c>
      <c r="K158" s="262">
        <v>0.13500000000000001</v>
      </c>
      <c r="L158" s="231" t="s">
        <v>1090</v>
      </c>
      <c r="M158" s="231" t="s">
        <v>965</v>
      </c>
      <c r="N158" s="231" t="s">
        <v>966</v>
      </c>
      <c r="O158" s="232"/>
      <c r="P158" s="231" t="s">
        <v>967</v>
      </c>
      <c r="Q158" s="231" t="s">
        <v>968</v>
      </c>
      <c r="R158" s="231"/>
      <c r="S158" s="234"/>
      <c r="T158" s="234"/>
      <c r="U158" s="145"/>
      <c r="V158" s="145"/>
      <c r="W158" s="234"/>
    </row>
    <row r="159" spans="4:23" customFormat="1" ht="15">
      <c r="D159" s="254" t="s">
        <v>698</v>
      </c>
      <c r="E159" s="261">
        <v>15.8894</v>
      </c>
      <c r="F159" s="252" t="s">
        <v>781</v>
      </c>
      <c r="G159" s="233" t="s">
        <v>789</v>
      </c>
      <c r="H159" s="231" t="s">
        <v>1070</v>
      </c>
      <c r="I159" s="231" t="s">
        <v>1055</v>
      </c>
      <c r="J159" s="262">
        <v>4.4999999999999998E-2</v>
      </c>
      <c r="K159" s="262">
        <v>0.13500000000000001</v>
      </c>
      <c r="L159" s="231" t="s">
        <v>1091</v>
      </c>
      <c r="M159" s="231" t="s">
        <v>965</v>
      </c>
      <c r="N159" s="231" t="s">
        <v>966</v>
      </c>
      <c r="O159" s="232"/>
      <c r="P159" s="231" t="s">
        <v>967</v>
      </c>
      <c r="Q159" s="231" t="s">
        <v>1092</v>
      </c>
      <c r="R159" s="231" t="s">
        <v>1093</v>
      </c>
      <c r="S159" s="234"/>
      <c r="T159" s="234"/>
      <c r="U159" s="145"/>
      <c r="V159" s="145"/>
      <c r="W159" s="234"/>
    </row>
    <row r="160" spans="4:23" customFormat="1" ht="15">
      <c r="D160" s="254" t="s">
        <v>747</v>
      </c>
      <c r="E160" s="261">
        <v>28.715400000000002</v>
      </c>
      <c r="F160" s="252" t="s">
        <v>781</v>
      </c>
      <c r="G160" s="233" t="s">
        <v>789</v>
      </c>
      <c r="H160" s="231" t="s">
        <v>1094</v>
      </c>
      <c r="I160" s="231" t="s">
        <v>1095</v>
      </c>
      <c r="J160" s="231"/>
      <c r="K160" s="231"/>
      <c r="L160" s="231" t="s">
        <v>1096</v>
      </c>
      <c r="M160" s="231" t="s">
        <v>1027</v>
      </c>
      <c r="N160" s="231" t="s">
        <v>1061</v>
      </c>
      <c r="O160" s="232"/>
      <c r="P160" s="231" t="s">
        <v>1010</v>
      </c>
      <c r="Q160" s="231" t="s">
        <v>968</v>
      </c>
      <c r="R160" s="231" t="s">
        <v>1097</v>
      </c>
      <c r="S160" s="234"/>
      <c r="T160" s="234"/>
      <c r="U160" s="145"/>
      <c r="V160" s="145"/>
      <c r="W160" s="234"/>
    </row>
    <row r="161" spans="1:23" customFormat="1" ht="15">
      <c r="D161" s="254" t="s">
        <v>699</v>
      </c>
      <c r="E161" s="261">
        <v>33.665600000000005</v>
      </c>
      <c r="F161" s="252" t="s">
        <v>781</v>
      </c>
      <c r="G161" s="233" t="s">
        <v>789</v>
      </c>
      <c r="H161" s="231" t="s">
        <v>1094</v>
      </c>
      <c r="I161" s="231" t="s">
        <v>1095</v>
      </c>
      <c r="J161" s="262">
        <v>6.7000000000000004E-2</v>
      </c>
      <c r="K161" s="262">
        <v>0.11</v>
      </c>
      <c r="L161" s="231" t="s">
        <v>1098</v>
      </c>
      <c r="M161" s="231" t="s">
        <v>1027</v>
      </c>
      <c r="N161" s="231" t="s">
        <v>1061</v>
      </c>
      <c r="O161" s="232"/>
      <c r="P161" s="231" t="s">
        <v>1010</v>
      </c>
      <c r="Q161" s="231" t="s">
        <v>968</v>
      </c>
      <c r="R161" s="231" t="s">
        <v>1099</v>
      </c>
      <c r="S161" s="234"/>
      <c r="T161" s="234"/>
      <c r="U161" s="145"/>
      <c r="V161" s="145"/>
      <c r="W161" s="234"/>
    </row>
    <row r="162" spans="1:23" customFormat="1" ht="15">
      <c r="D162" s="254" t="s">
        <v>700</v>
      </c>
      <c r="E162" s="261">
        <v>13.557399999999999</v>
      </c>
      <c r="F162" s="252" t="s">
        <v>781</v>
      </c>
      <c r="G162" s="233" t="s">
        <v>789</v>
      </c>
      <c r="H162" s="231" t="s">
        <v>1100</v>
      </c>
      <c r="I162" s="231" t="s">
        <v>1055</v>
      </c>
      <c r="J162" s="262">
        <v>0.08</v>
      </c>
      <c r="K162" s="262">
        <v>0.12</v>
      </c>
      <c r="L162" s="231" t="s">
        <v>1101</v>
      </c>
      <c r="M162" s="231" t="s">
        <v>965</v>
      </c>
      <c r="N162" s="231" t="s">
        <v>966</v>
      </c>
      <c r="O162" s="232"/>
      <c r="P162" s="231" t="s">
        <v>967</v>
      </c>
      <c r="Q162" s="231" t="s">
        <v>968</v>
      </c>
      <c r="R162" s="231" t="s">
        <v>1102</v>
      </c>
      <c r="S162" s="234"/>
      <c r="T162" s="234"/>
      <c r="U162" s="145"/>
      <c r="V162" s="145"/>
      <c r="W162" s="234"/>
    </row>
    <row r="163" spans="1:23" customFormat="1" ht="15">
      <c r="D163" s="254" t="s">
        <v>701</v>
      </c>
      <c r="E163" s="261">
        <v>5.0668000000000006</v>
      </c>
      <c r="F163" s="252" t="s">
        <v>781</v>
      </c>
      <c r="G163" s="233" t="s">
        <v>789</v>
      </c>
      <c r="H163" s="231" t="s">
        <v>1035</v>
      </c>
      <c r="I163" s="231" t="s">
        <v>1001</v>
      </c>
      <c r="J163" s="262">
        <v>6.7000000000000002E-3</v>
      </c>
      <c r="K163" s="262">
        <v>1.44E-2</v>
      </c>
      <c r="L163" s="231" t="s">
        <v>1103</v>
      </c>
      <c r="M163" s="231" t="s">
        <v>973</v>
      </c>
      <c r="N163" s="231" t="s">
        <v>1104</v>
      </c>
      <c r="O163" s="232"/>
      <c r="P163" s="231" t="s">
        <v>959</v>
      </c>
      <c r="Q163" s="231" t="s">
        <v>968</v>
      </c>
      <c r="R163" s="231" t="s">
        <v>1105</v>
      </c>
      <c r="S163" s="234"/>
      <c r="T163" s="234"/>
      <c r="U163" s="145"/>
      <c r="V163" s="145"/>
      <c r="W163" s="234"/>
    </row>
    <row r="164" spans="1:23" customFormat="1" ht="15">
      <c r="D164" s="254" t="s">
        <v>703</v>
      </c>
      <c r="E164" s="261">
        <v>11.829600000000001</v>
      </c>
      <c r="F164" s="252" t="s">
        <v>781</v>
      </c>
      <c r="G164" s="233" t="s">
        <v>789</v>
      </c>
      <c r="H164" s="231" t="s">
        <v>1072</v>
      </c>
      <c r="I164" s="231" t="s">
        <v>1106</v>
      </c>
      <c r="J164" s="262">
        <v>3.1E-2</v>
      </c>
      <c r="K164" s="262">
        <v>6.3E-2</v>
      </c>
      <c r="L164" s="231" t="s">
        <v>1107</v>
      </c>
      <c r="M164" s="231" t="s">
        <v>1108</v>
      </c>
      <c r="N164" s="231" t="s">
        <v>974</v>
      </c>
      <c r="O164" s="232"/>
      <c r="P164" s="231" t="s">
        <v>1010</v>
      </c>
      <c r="Q164" s="231" t="s">
        <v>968</v>
      </c>
      <c r="R164" s="231" t="s">
        <v>1109</v>
      </c>
      <c r="S164" s="234"/>
      <c r="T164" s="234"/>
      <c r="U164" s="145"/>
      <c r="V164" s="145"/>
      <c r="W164" s="234"/>
    </row>
    <row r="165" spans="1:23" customFormat="1" ht="15">
      <c r="D165" s="254" t="s">
        <v>1110</v>
      </c>
      <c r="E165" s="261">
        <v>68.666800000000009</v>
      </c>
      <c r="F165" s="252" t="s">
        <v>781</v>
      </c>
      <c r="G165" s="233" t="s">
        <v>789</v>
      </c>
      <c r="H165" s="231" t="s">
        <v>1111</v>
      </c>
      <c r="I165" s="231" t="s">
        <v>1055</v>
      </c>
      <c r="J165" s="262">
        <v>0.09</v>
      </c>
      <c r="K165" s="262">
        <v>9.1999999999999998E-2</v>
      </c>
      <c r="L165" s="231" t="s">
        <v>1112</v>
      </c>
      <c r="M165" s="231" t="s">
        <v>1057</v>
      </c>
      <c r="N165" s="231" t="s">
        <v>1058</v>
      </c>
      <c r="O165" s="232" t="s">
        <v>1059</v>
      </c>
      <c r="P165" s="231" t="s">
        <v>1010</v>
      </c>
      <c r="Q165" s="231" t="s">
        <v>968</v>
      </c>
      <c r="R165" s="231"/>
      <c r="S165" s="234"/>
      <c r="T165" s="234"/>
      <c r="U165" s="145"/>
      <c r="V165" s="145"/>
      <c r="W165" s="234"/>
    </row>
    <row r="166" spans="1:23" customFormat="1" ht="15">
      <c r="D166" s="254" t="s">
        <v>1113</v>
      </c>
      <c r="E166" s="261">
        <v>68.666800000000009</v>
      </c>
      <c r="F166" s="252" t="s">
        <v>781</v>
      </c>
      <c r="G166" s="233" t="s">
        <v>789</v>
      </c>
      <c r="H166" s="231" t="s">
        <v>1063</v>
      </c>
      <c r="I166" s="231" t="s">
        <v>1055</v>
      </c>
      <c r="J166" s="262">
        <v>1.7999999999999999E-2</v>
      </c>
      <c r="K166" s="262">
        <v>7.0000000000000007E-2</v>
      </c>
      <c r="L166" s="231" t="s">
        <v>1114</v>
      </c>
      <c r="M166" s="231" t="s">
        <v>1065</v>
      </c>
      <c r="N166" s="231" t="s">
        <v>1066</v>
      </c>
      <c r="O166" s="232" t="s">
        <v>1059</v>
      </c>
      <c r="P166" s="231" t="s">
        <v>1010</v>
      </c>
      <c r="Q166" s="231" t="s">
        <v>968</v>
      </c>
      <c r="R166" s="231"/>
      <c r="S166" s="234"/>
      <c r="T166" s="234"/>
      <c r="U166" s="145"/>
      <c r="V166" s="145"/>
      <c r="W166" s="234"/>
    </row>
    <row r="167" spans="1:23" customFormat="1" ht="26.25">
      <c r="D167" s="254" t="s">
        <v>1115</v>
      </c>
      <c r="E167" s="261">
        <v>68.666800000000009</v>
      </c>
      <c r="F167" s="252" t="s">
        <v>781</v>
      </c>
      <c r="G167" s="233" t="s">
        <v>789</v>
      </c>
      <c r="H167" s="231" t="s">
        <v>1111</v>
      </c>
      <c r="I167" s="231" t="s">
        <v>1055</v>
      </c>
      <c r="J167" s="231"/>
      <c r="K167" s="262">
        <v>8.5000000000000006E-2</v>
      </c>
      <c r="L167" s="231" t="s">
        <v>1116</v>
      </c>
      <c r="M167" s="231" t="s">
        <v>1057</v>
      </c>
      <c r="N167" s="231" t="s">
        <v>1058</v>
      </c>
      <c r="O167" s="232" t="s">
        <v>1059</v>
      </c>
      <c r="P167" s="231" t="s">
        <v>1010</v>
      </c>
      <c r="Q167" s="231" t="s">
        <v>968</v>
      </c>
      <c r="R167" s="231"/>
      <c r="S167" s="234"/>
      <c r="T167" s="234"/>
      <c r="U167" s="145"/>
      <c r="V167" s="145"/>
      <c r="W167" s="234"/>
    </row>
    <row r="168" spans="1:23" s="224" customFormat="1" ht="24" customHeight="1">
      <c r="A168" s="227">
        <v>1549</v>
      </c>
      <c r="B168" s="227">
        <v>1684</v>
      </c>
      <c r="C168" s="223" t="s">
        <v>609</v>
      </c>
      <c r="D168" s="265" t="s">
        <v>1117</v>
      </c>
      <c r="E168" s="261">
        <v>68.666800000000009</v>
      </c>
      <c r="F168" s="252" t="s">
        <v>781</v>
      </c>
      <c r="G168" s="233" t="s">
        <v>789</v>
      </c>
      <c r="H168" s="231" t="s">
        <v>1111</v>
      </c>
      <c r="I168" s="231" t="s">
        <v>1055</v>
      </c>
      <c r="J168" s="262">
        <v>4.8000000000000001E-2</v>
      </c>
      <c r="K168" s="262">
        <v>6.7000000000000004E-2</v>
      </c>
      <c r="L168" s="231" t="s">
        <v>1118</v>
      </c>
      <c r="M168" s="231" t="s">
        <v>1057</v>
      </c>
      <c r="N168" s="231" t="s">
        <v>1066</v>
      </c>
      <c r="O168" s="232" t="s">
        <v>1059</v>
      </c>
      <c r="P168" s="231" t="s">
        <v>1010</v>
      </c>
      <c r="Q168" s="231" t="s">
        <v>968</v>
      </c>
      <c r="R168" s="231"/>
      <c r="S168" s="229"/>
      <c r="T168" s="229"/>
      <c r="U168" s="229"/>
      <c r="V168" s="229"/>
      <c r="W168" s="229"/>
    </row>
    <row r="169" spans="1:23" ht="24" customHeight="1">
      <c r="A169" s="223">
        <v>1513</v>
      </c>
      <c r="B169" s="223">
        <v>1566</v>
      </c>
      <c r="C169" s="223" t="s">
        <v>609</v>
      </c>
      <c r="D169" s="265" t="s">
        <v>1119</v>
      </c>
      <c r="E169" s="263">
        <v>68.666800000000009</v>
      </c>
      <c r="F169" s="252" t="s">
        <v>781</v>
      </c>
      <c r="G169" s="233" t="s">
        <v>789</v>
      </c>
      <c r="H169" s="231" t="s">
        <v>1063</v>
      </c>
      <c r="I169" s="231" t="s">
        <v>1055</v>
      </c>
      <c r="J169" s="262">
        <v>3.4000000000000002E-2</v>
      </c>
      <c r="K169" s="262">
        <v>0.112</v>
      </c>
      <c r="L169" s="231" t="s">
        <v>1120</v>
      </c>
      <c r="M169" s="231" t="s">
        <v>1065</v>
      </c>
      <c r="N169" s="231" t="s">
        <v>1066</v>
      </c>
      <c r="O169" s="232" t="s">
        <v>1059</v>
      </c>
      <c r="P169" s="231" t="s">
        <v>1010</v>
      </c>
      <c r="Q169" s="231" t="s">
        <v>968</v>
      </c>
      <c r="R169" s="231"/>
    </row>
    <row r="170" spans="1:23" ht="24" customHeight="1">
      <c r="A170" s="223"/>
      <c r="B170" s="223"/>
      <c r="C170" s="223"/>
      <c r="D170" s="282" t="s">
        <v>1121</v>
      </c>
      <c r="E170" s="263">
        <v>68.666800000000009</v>
      </c>
      <c r="F170" s="252" t="s">
        <v>781</v>
      </c>
      <c r="G170" s="233" t="s">
        <v>789</v>
      </c>
      <c r="H170" s="231" t="s">
        <v>1063</v>
      </c>
      <c r="I170" s="231" t="s">
        <v>1055</v>
      </c>
      <c r="J170" s="262">
        <v>2.9000000000000001E-2</v>
      </c>
      <c r="K170" s="262">
        <v>8.2000000000000003E-2</v>
      </c>
      <c r="L170" s="231" t="s">
        <v>1122</v>
      </c>
      <c r="M170" s="231" t="s">
        <v>1065</v>
      </c>
      <c r="N170" s="231" t="s">
        <v>1066</v>
      </c>
      <c r="O170" s="232" t="s">
        <v>1059</v>
      </c>
      <c r="P170" s="231" t="s">
        <v>1010</v>
      </c>
      <c r="Q170" s="231" t="s">
        <v>968</v>
      </c>
      <c r="R170" s="231"/>
    </row>
    <row r="171" spans="1:23" ht="24" customHeight="1">
      <c r="A171" s="223">
        <v>1514</v>
      </c>
      <c r="B171" s="223">
        <v>1567</v>
      </c>
      <c r="C171" s="223" t="s">
        <v>609</v>
      </c>
      <c r="D171" s="265" t="s">
        <v>1123</v>
      </c>
      <c r="E171" s="261">
        <v>68.666800000000009</v>
      </c>
      <c r="F171" s="252" t="s">
        <v>781</v>
      </c>
      <c r="G171" s="233" t="s">
        <v>789</v>
      </c>
      <c r="H171" s="231" t="s">
        <v>1063</v>
      </c>
      <c r="I171" s="231" t="s">
        <v>1055</v>
      </c>
      <c r="J171" s="262">
        <v>1.9E-2</v>
      </c>
      <c r="K171" s="262">
        <v>5.6000000000000001E-2</v>
      </c>
      <c r="L171" s="231" t="s">
        <v>1124</v>
      </c>
      <c r="M171" s="231" t="s">
        <v>1065</v>
      </c>
      <c r="N171" s="231" t="s">
        <v>1066</v>
      </c>
      <c r="O171" s="232" t="s">
        <v>1059</v>
      </c>
      <c r="P171" s="231" t="s">
        <v>1010</v>
      </c>
      <c r="Q171" s="231" t="s">
        <v>968</v>
      </c>
      <c r="R171" s="231"/>
    </row>
    <row r="172" spans="1:23" ht="24" customHeight="1">
      <c r="A172" s="223">
        <v>1515</v>
      </c>
      <c r="B172" s="223">
        <v>1568</v>
      </c>
      <c r="C172" s="223" t="s">
        <v>609</v>
      </c>
      <c r="D172" s="265" t="s">
        <v>1125</v>
      </c>
      <c r="E172" s="261">
        <v>68.666800000000009</v>
      </c>
      <c r="F172" s="252" t="s">
        <v>781</v>
      </c>
      <c r="G172" s="233" t="s">
        <v>789</v>
      </c>
      <c r="H172" s="231" t="s">
        <v>1063</v>
      </c>
      <c r="I172" s="231" t="s">
        <v>1055</v>
      </c>
      <c r="J172" s="262">
        <v>1.9E-2</v>
      </c>
      <c r="K172" s="262">
        <v>6.8000000000000005E-2</v>
      </c>
      <c r="L172" s="231" t="s">
        <v>1126</v>
      </c>
      <c r="M172" s="231" t="s">
        <v>1065</v>
      </c>
      <c r="N172" s="231" t="s">
        <v>1066</v>
      </c>
      <c r="O172" s="232" t="s">
        <v>1059</v>
      </c>
      <c r="P172" s="231" t="s">
        <v>1010</v>
      </c>
      <c r="Q172" s="231" t="s">
        <v>968</v>
      </c>
      <c r="R172" s="231"/>
    </row>
    <row r="173" spans="1:23" ht="24" customHeight="1">
      <c r="A173" s="223">
        <v>46102</v>
      </c>
      <c r="B173" s="223">
        <v>1701</v>
      </c>
      <c r="C173" s="223" t="s">
        <v>609</v>
      </c>
      <c r="D173" s="265" t="s">
        <v>1127</v>
      </c>
      <c r="E173" s="261">
        <v>14.734000000000002</v>
      </c>
      <c r="F173" s="252" t="s">
        <v>781</v>
      </c>
      <c r="G173" s="233" t="s">
        <v>789</v>
      </c>
      <c r="H173" s="231" t="s">
        <v>1128</v>
      </c>
      <c r="I173" s="231" t="s">
        <v>1025</v>
      </c>
      <c r="J173" s="262">
        <v>3.4000000000000002E-2</v>
      </c>
      <c r="K173" s="262">
        <v>4.8000000000000001E-2</v>
      </c>
      <c r="L173" s="231" t="s">
        <v>1129</v>
      </c>
      <c r="M173" s="231" t="s">
        <v>973</v>
      </c>
      <c r="N173" s="231" t="s">
        <v>1130</v>
      </c>
      <c r="O173" s="232"/>
      <c r="P173" s="231" t="s">
        <v>975</v>
      </c>
      <c r="Q173" s="231" t="s">
        <v>968</v>
      </c>
      <c r="R173" s="231" t="s">
        <v>1131</v>
      </c>
    </row>
    <row r="174" spans="1:23" ht="24" customHeight="1">
      <c r="A174" s="223">
        <v>1519</v>
      </c>
      <c r="B174" s="223">
        <v>1570</v>
      </c>
      <c r="C174" s="223" t="s">
        <v>609</v>
      </c>
      <c r="D174" s="265" t="s">
        <v>705</v>
      </c>
      <c r="E174" s="261">
        <v>11.024000000000001</v>
      </c>
      <c r="F174" s="252" t="s">
        <v>781</v>
      </c>
      <c r="G174" s="233" t="s">
        <v>789</v>
      </c>
      <c r="H174" s="231" t="s">
        <v>1040</v>
      </c>
      <c r="I174" s="231" t="s">
        <v>1001</v>
      </c>
      <c r="J174" s="262">
        <v>5.0000000000000001E-3</v>
      </c>
      <c r="K174" s="262">
        <v>1.12E-2</v>
      </c>
      <c r="L174" s="231" t="s">
        <v>1132</v>
      </c>
      <c r="M174" s="231" t="s">
        <v>973</v>
      </c>
      <c r="N174" s="231" t="s">
        <v>974</v>
      </c>
      <c r="O174" s="232"/>
      <c r="P174" s="231" t="s">
        <v>959</v>
      </c>
      <c r="Q174" s="231" t="s">
        <v>968</v>
      </c>
      <c r="R174" s="231" t="s">
        <v>1133</v>
      </c>
    </row>
    <row r="175" spans="1:23" ht="24" customHeight="1">
      <c r="A175" s="223">
        <v>1001520</v>
      </c>
      <c r="B175" s="223">
        <v>1571</v>
      </c>
      <c r="C175" s="223" t="s">
        <v>609</v>
      </c>
      <c r="D175" s="265" t="s">
        <v>708</v>
      </c>
      <c r="E175" s="261">
        <v>11.532800000000002</v>
      </c>
      <c r="F175" s="252" t="s">
        <v>781</v>
      </c>
      <c r="G175" s="233" t="s">
        <v>789</v>
      </c>
      <c r="H175" s="231" t="s">
        <v>1035</v>
      </c>
      <c r="I175" s="231" t="s">
        <v>1134</v>
      </c>
      <c r="J175" s="262">
        <v>1.6E-2</v>
      </c>
      <c r="K175" s="262">
        <v>2.8000000000000001E-2</v>
      </c>
      <c r="L175" s="231" t="s">
        <v>1135</v>
      </c>
      <c r="M175" s="231" t="s">
        <v>973</v>
      </c>
      <c r="N175" s="231" t="s">
        <v>1074</v>
      </c>
      <c r="O175" s="232"/>
      <c r="P175" s="231" t="s">
        <v>959</v>
      </c>
      <c r="Q175" s="231" t="s">
        <v>968</v>
      </c>
      <c r="R175" s="231" t="s">
        <v>1136</v>
      </c>
    </row>
    <row r="176" spans="1:23" ht="24" customHeight="1">
      <c r="A176" s="223">
        <v>46104</v>
      </c>
      <c r="B176" s="223">
        <v>1703</v>
      </c>
      <c r="C176" s="223" t="s">
        <v>609</v>
      </c>
      <c r="D176" s="265" t="s">
        <v>748</v>
      </c>
      <c r="E176" s="261">
        <v>28.8108</v>
      </c>
      <c r="F176" s="252" t="s">
        <v>781</v>
      </c>
      <c r="G176" s="233" t="s">
        <v>789</v>
      </c>
      <c r="H176" s="231" t="s">
        <v>1040</v>
      </c>
      <c r="I176" s="231" t="s">
        <v>1025</v>
      </c>
      <c r="J176" s="262">
        <v>0.02</v>
      </c>
      <c r="K176" s="262">
        <v>7.0999999999999994E-2</v>
      </c>
      <c r="L176" s="231" t="s">
        <v>1137</v>
      </c>
      <c r="M176" s="231" t="s">
        <v>1042</v>
      </c>
      <c r="N176" s="231" t="s">
        <v>1138</v>
      </c>
      <c r="O176" s="232"/>
      <c r="P176" s="231" t="s">
        <v>1010</v>
      </c>
      <c r="Q176" s="231" t="s">
        <v>968</v>
      </c>
      <c r="R176" s="231" t="s">
        <v>1139</v>
      </c>
    </row>
    <row r="177" spans="1:18" ht="24" customHeight="1">
      <c r="A177" s="223">
        <v>1516</v>
      </c>
      <c r="B177" s="223">
        <v>1599</v>
      </c>
      <c r="C177" s="223" t="s">
        <v>609</v>
      </c>
      <c r="D177" s="265" t="s">
        <v>749</v>
      </c>
      <c r="E177" s="261">
        <v>32.255800000000001</v>
      </c>
      <c r="F177" s="252" t="s">
        <v>781</v>
      </c>
      <c r="G177" s="233" t="s">
        <v>789</v>
      </c>
      <c r="H177" s="231" t="s">
        <v>1040</v>
      </c>
      <c r="I177" s="231" t="s">
        <v>1025</v>
      </c>
      <c r="J177" s="262">
        <v>3.4000000000000002E-2</v>
      </c>
      <c r="K177" s="262">
        <v>8.5999999999999993E-2</v>
      </c>
      <c r="L177" s="231" t="s">
        <v>1140</v>
      </c>
      <c r="M177" s="231" t="s">
        <v>1042</v>
      </c>
      <c r="N177" s="231" t="s">
        <v>1138</v>
      </c>
      <c r="O177" s="232"/>
      <c r="P177" s="231" t="s">
        <v>1010</v>
      </c>
      <c r="Q177" s="231" t="s">
        <v>968</v>
      </c>
      <c r="R177" s="231" t="s">
        <v>1141</v>
      </c>
    </row>
    <row r="178" spans="1:18" ht="24" customHeight="1">
      <c r="A178" s="223">
        <v>1517</v>
      </c>
      <c r="B178" s="223">
        <v>1699</v>
      </c>
      <c r="C178" s="223" t="s">
        <v>609</v>
      </c>
      <c r="D178" s="265" t="s">
        <v>750</v>
      </c>
      <c r="E178" s="261">
        <v>44.912199999999999</v>
      </c>
      <c r="F178" s="252" t="s">
        <v>781</v>
      </c>
      <c r="G178" s="233" t="s">
        <v>789</v>
      </c>
      <c r="H178" s="231" t="s">
        <v>1040</v>
      </c>
      <c r="I178" s="231" t="s">
        <v>1025</v>
      </c>
      <c r="J178" s="262">
        <v>1.9E-2</v>
      </c>
      <c r="K178" s="262">
        <v>3.5000000000000003E-2</v>
      </c>
      <c r="L178" s="231" t="s">
        <v>1142</v>
      </c>
      <c r="M178" s="231" t="s">
        <v>1013</v>
      </c>
      <c r="N178" s="231" t="s">
        <v>1014</v>
      </c>
      <c r="O178" s="232"/>
      <c r="P178" s="231" t="s">
        <v>1010</v>
      </c>
      <c r="Q178" s="231" t="s">
        <v>968</v>
      </c>
      <c r="R178" s="231" t="s">
        <v>1143</v>
      </c>
    </row>
    <row r="179" spans="1:18" ht="24" customHeight="1">
      <c r="A179" s="223">
        <v>1518</v>
      </c>
      <c r="B179" s="223">
        <v>1569</v>
      </c>
      <c r="C179" s="223" t="s">
        <v>609</v>
      </c>
      <c r="D179" s="265" t="s">
        <v>1144</v>
      </c>
      <c r="E179" s="261">
        <v>68.666800000000009</v>
      </c>
      <c r="F179" s="252" t="s">
        <v>781</v>
      </c>
      <c r="G179" s="233" t="s">
        <v>789</v>
      </c>
      <c r="H179" s="231" t="s">
        <v>1063</v>
      </c>
      <c r="I179" s="231" t="s">
        <v>1055</v>
      </c>
      <c r="J179" s="262">
        <v>3.5999999999999997E-2</v>
      </c>
      <c r="K179" s="262">
        <v>0.1</v>
      </c>
      <c r="L179" s="231" t="s">
        <v>1145</v>
      </c>
      <c r="M179" s="231" t="s">
        <v>1065</v>
      </c>
      <c r="N179" s="231" t="s">
        <v>1066</v>
      </c>
      <c r="O179" s="232" t="s">
        <v>1059</v>
      </c>
      <c r="P179" s="231" t="s">
        <v>1010</v>
      </c>
      <c r="Q179" s="231" t="s">
        <v>968</v>
      </c>
      <c r="R179" s="231"/>
    </row>
    <row r="180" spans="1:18" ht="24" customHeight="1">
      <c r="A180" s="223">
        <v>46103</v>
      </c>
      <c r="B180" s="223">
        <v>1702</v>
      </c>
      <c r="C180" s="223" t="s">
        <v>609</v>
      </c>
      <c r="D180" s="265" t="s">
        <v>1146</v>
      </c>
      <c r="E180" s="261">
        <v>68.666800000000009</v>
      </c>
      <c r="F180" s="252" t="s">
        <v>781</v>
      </c>
      <c r="G180" s="233" t="s">
        <v>789</v>
      </c>
      <c r="H180" s="231" t="s">
        <v>1063</v>
      </c>
      <c r="I180" s="231" t="s">
        <v>1055</v>
      </c>
      <c r="J180" s="262">
        <v>2.4E-2</v>
      </c>
      <c r="K180" s="262">
        <v>7.0999999999999994E-2</v>
      </c>
      <c r="L180" s="231" t="s">
        <v>1147</v>
      </c>
      <c r="M180" s="231" t="s">
        <v>1065</v>
      </c>
      <c r="N180" s="231" t="s">
        <v>1066</v>
      </c>
      <c r="O180" s="232" t="s">
        <v>1059</v>
      </c>
      <c r="P180" s="231" t="s">
        <v>1010</v>
      </c>
      <c r="Q180" s="231" t="s">
        <v>968</v>
      </c>
      <c r="R180" s="231"/>
    </row>
    <row r="181" spans="1:18" ht="24" customHeight="1">
      <c r="A181" s="223">
        <v>520087</v>
      </c>
      <c r="B181" s="223">
        <v>520083</v>
      </c>
      <c r="C181" s="223" t="s">
        <v>609</v>
      </c>
      <c r="D181" s="265" t="s">
        <v>1148</v>
      </c>
      <c r="E181" s="261">
        <v>68.666800000000009</v>
      </c>
      <c r="F181" s="252" t="s">
        <v>781</v>
      </c>
      <c r="G181" s="233" t="s">
        <v>789</v>
      </c>
      <c r="H181" s="231" t="s">
        <v>1063</v>
      </c>
      <c r="I181" s="231" t="s">
        <v>1055</v>
      </c>
      <c r="J181" s="262">
        <v>2.3E-2</v>
      </c>
      <c r="K181" s="262">
        <v>0.109</v>
      </c>
      <c r="L181" s="231" t="s">
        <v>1149</v>
      </c>
      <c r="M181" s="231" t="s">
        <v>1065</v>
      </c>
      <c r="N181" s="231" t="s">
        <v>1066</v>
      </c>
      <c r="O181" s="232" t="s">
        <v>1059</v>
      </c>
      <c r="P181" s="231" t="s">
        <v>1010</v>
      </c>
      <c r="Q181" s="231" t="s">
        <v>968</v>
      </c>
      <c r="R181" s="231"/>
    </row>
    <row r="182" spans="1:18" ht="24" customHeight="1">
      <c r="A182" s="223">
        <v>1521</v>
      </c>
      <c r="B182" s="223">
        <v>1640</v>
      </c>
      <c r="C182" s="223" t="s">
        <v>609</v>
      </c>
      <c r="D182" s="265" t="s">
        <v>1150</v>
      </c>
      <c r="E182" s="261">
        <v>68.666800000000009</v>
      </c>
      <c r="F182" s="252" t="s">
        <v>781</v>
      </c>
      <c r="G182" s="233" t="s">
        <v>789</v>
      </c>
      <c r="H182" s="231" t="s">
        <v>1111</v>
      </c>
      <c r="I182" s="231" t="s">
        <v>1055</v>
      </c>
      <c r="J182" s="262">
        <v>3.7999999999999999E-2</v>
      </c>
      <c r="K182" s="262">
        <v>0.125</v>
      </c>
      <c r="L182" s="231" t="s">
        <v>1151</v>
      </c>
      <c r="M182" s="231" t="s">
        <v>1057</v>
      </c>
      <c r="N182" s="231" t="s">
        <v>1066</v>
      </c>
      <c r="O182" s="232" t="s">
        <v>1059</v>
      </c>
      <c r="P182" s="231" t="s">
        <v>1010</v>
      </c>
      <c r="Q182" s="231" t="s">
        <v>968</v>
      </c>
      <c r="R182" s="231"/>
    </row>
    <row r="183" spans="1:18" ht="24" customHeight="1">
      <c r="A183" s="223">
        <v>1001522</v>
      </c>
      <c r="B183" s="223">
        <v>1572</v>
      </c>
      <c r="C183" s="223" t="s">
        <v>609</v>
      </c>
      <c r="D183" s="265" t="s">
        <v>1152</v>
      </c>
      <c r="E183" s="261">
        <v>68.666800000000009</v>
      </c>
      <c r="F183" s="252" t="s">
        <v>781</v>
      </c>
      <c r="G183" s="233" t="s">
        <v>789</v>
      </c>
      <c r="H183" s="231" t="s">
        <v>1111</v>
      </c>
      <c r="I183" s="231" t="s">
        <v>1055</v>
      </c>
      <c r="J183" s="262">
        <v>5.5E-2</v>
      </c>
      <c r="K183" s="262">
        <v>4.9000000000000002E-2</v>
      </c>
      <c r="L183" s="231" t="s">
        <v>1153</v>
      </c>
      <c r="M183" s="231" t="s">
        <v>1057</v>
      </c>
      <c r="N183" s="231" t="s">
        <v>1066</v>
      </c>
      <c r="O183" s="232" t="s">
        <v>1059</v>
      </c>
      <c r="P183" s="231" t="s">
        <v>1010</v>
      </c>
      <c r="Q183" s="231" t="s">
        <v>968</v>
      </c>
      <c r="R183" s="231"/>
    </row>
    <row r="184" spans="1:18" ht="24" customHeight="1">
      <c r="A184" s="223">
        <v>1523</v>
      </c>
      <c r="B184" s="223">
        <v>1573</v>
      </c>
      <c r="C184" s="223" t="s">
        <v>609</v>
      </c>
      <c r="D184" s="265" t="s">
        <v>1154</v>
      </c>
      <c r="E184" s="261">
        <v>68.666800000000009</v>
      </c>
      <c r="F184" s="252" t="s">
        <v>781</v>
      </c>
      <c r="G184" s="233" t="s">
        <v>789</v>
      </c>
      <c r="H184" s="231" t="s">
        <v>1063</v>
      </c>
      <c r="I184" s="231" t="s">
        <v>1055</v>
      </c>
      <c r="J184" s="262">
        <v>3.3000000000000002E-2</v>
      </c>
      <c r="K184" s="262">
        <v>6.6000000000000003E-2</v>
      </c>
      <c r="L184" s="231" t="s">
        <v>1155</v>
      </c>
      <c r="M184" s="231" t="s">
        <v>1065</v>
      </c>
      <c r="N184" s="231" t="s">
        <v>1066</v>
      </c>
      <c r="O184" s="232" t="s">
        <v>1059</v>
      </c>
      <c r="P184" s="231" t="s">
        <v>1010</v>
      </c>
      <c r="Q184" s="231" t="s">
        <v>968</v>
      </c>
      <c r="R184" s="231"/>
    </row>
    <row r="185" spans="1:18" ht="24" customHeight="1">
      <c r="A185" s="223">
        <v>1524</v>
      </c>
      <c r="B185" s="223">
        <v>1624</v>
      </c>
      <c r="C185" s="223" t="s">
        <v>609</v>
      </c>
      <c r="D185" s="265" t="s">
        <v>1156</v>
      </c>
      <c r="E185" s="261">
        <v>68.666800000000009</v>
      </c>
      <c r="F185" s="252" t="s">
        <v>781</v>
      </c>
      <c r="G185" s="233" t="s">
        <v>789</v>
      </c>
      <c r="H185" s="231" t="s">
        <v>1111</v>
      </c>
      <c r="I185" s="231" t="s">
        <v>1055</v>
      </c>
      <c r="J185" s="262">
        <v>7.2999999999999995E-2</v>
      </c>
      <c r="K185" s="262">
        <v>9.4E-2</v>
      </c>
      <c r="L185" s="231" t="s">
        <v>1151</v>
      </c>
      <c r="M185" s="231" t="s">
        <v>1057</v>
      </c>
      <c r="N185" s="231" t="s">
        <v>1066</v>
      </c>
      <c r="O185" s="232" t="s">
        <v>1059</v>
      </c>
      <c r="P185" s="231" t="s">
        <v>1010</v>
      </c>
      <c r="Q185" s="231" t="s">
        <v>968</v>
      </c>
      <c r="R185" s="231"/>
    </row>
    <row r="186" spans="1:18" ht="24" customHeight="1">
      <c r="A186" s="223">
        <v>1525</v>
      </c>
      <c r="B186" s="223">
        <v>1623</v>
      </c>
      <c r="C186" s="223" t="s">
        <v>609</v>
      </c>
      <c r="D186" s="265" t="s">
        <v>1157</v>
      </c>
      <c r="E186" s="261">
        <v>68.666800000000009</v>
      </c>
      <c r="F186" s="252" t="s">
        <v>781</v>
      </c>
      <c r="G186" s="233" t="s">
        <v>789</v>
      </c>
      <c r="H186" s="231" t="s">
        <v>1063</v>
      </c>
      <c r="I186" s="231" t="s">
        <v>1055</v>
      </c>
      <c r="J186" s="262">
        <v>0.05</v>
      </c>
      <c r="K186" s="262">
        <v>0.106</v>
      </c>
      <c r="L186" s="231" t="s">
        <v>1158</v>
      </c>
      <c r="M186" s="231" t="s">
        <v>1065</v>
      </c>
      <c r="N186" s="231" t="s">
        <v>1066</v>
      </c>
      <c r="O186" s="232" t="s">
        <v>1059</v>
      </c>
      <c r="P186" s="231" t="s">
        <v>1010</v>
      </c>
      <c r="Q186" s="231" t="s">
        <v>968</v>
      </c>
      <c r="R186" s="231"/>
    </row>
    <row r="187" spans="1:18" ht="24" customHeight="1">
      <c r="A187" s="223">
        <v>1738</v>
      </c>
      <c r="B187" s="223">
        <v>1001744</v>
      </c>
      <c r="C187" s="223" t="s">
        <v>609</v>
      </c>
      <c r="D187" s="265" t="s">
        <v>1159</v>
      </c>
      <c r="E187" s="261">
        <v>68.666800000000009</v>
      </c>
      <c r="F187" s="252" t="s">
        <v>781</v>
      </c>
      <c r="G187" s="233" t="s">
        <v>789</v>
      </c>
      <c r="H187" s="231" t="s">
        <v>1160</v>
      </c>
      <c r="I187" s="231" t="s">
        <v>1055</v>
      </c>
      <c r="J187" s="262">
        <v>9.0999999999999998E-2</v>
      </c>
      <c r="K187" s="262">
        <v>0.16600000000000001</v>
      </c>
      <c r="L187" s="231" t="s">
        <v>1161</v>
      </c>
      <c r="M187" s="231" t="s">
        <v>1057</v>
      </c>
      <c r="N187" s="231" t="s">
        <v>1066</v>
      </c>
      <c r="O187" s="232" t="s">
        <v>1059</v>
      </c>
      <c r="P187" s="231" t="s">
        <v>1010</v>
      </c>
      <c r="Q187" s="231" t="s">
        <v>968</v>
      </c>
      <c r="R187" s="231"/>
    </row>
    <row r="188" spans="1:18" ht="24" customHeight="1">
      <c r="A188" s="223">
        <v>1526</v>
      </c>
      <c r="B188" s="223">
        <v>1574</v>
      </c>
      <c r="C188" s="223" t="s">
        <v>609</v>
      </c>
      <c r="D188" s="254" t="s">
        <v>1162</v>
      </c>
      <c r="E188" s="261">
        <v>68.666800000000009</v>
      </c>
      <c r="F188" s="252" t="s">
        <v>781</v>
      </c>
      <c r="G188" s="233" t="s">
        <v>789</v>
      </c>
      <c r="H188" s="231" t="s">
        <v>1111</v>
      </c>
      <c r="I188" s="231" t="s">
        <v>1055</v>
      </c>
      <c r="J188" s="262">
        <v>3.3000000000000002E-2</v>
      </c>
      <c r="K188" s="262">
        <v>5.0999999999999997E-2</v>
      </c>
      <c r="L188" s="231" t="s">
        <v>1163</v>
      </c>
      <c r="M188" s="231" t="s">
        <v>1057</v>
      </c>
      <c r="N188" s="231" t="s">
        <v>1066</v>
      </c>
      <c r="O188" s="232" t="s">
        <v>1059</v>
      </c>
      <c r="P188" s="231" t="s">
        <v>1010</v>
      </c>
      <c r="Q188" s="231" t="s">
        <v>968</v>
      </c>
      <c r="R188" s="231"/>
    </row>
    <row r="189" spans="1:18" ht="24" customHeight="1">
      <c r="A189" s="223">
        <v>46105</v>
      </c>
      <c r="B189" s="223">
        <v>1704</v>
      </c>
      <c r="C189" s="223" t="s">
        <v>609</v>
      </c>
      <c r="D189" s="254" t="s">
        <v>1164</v>
      </c>
      <c r="E189" s="261">
        <v>68.666800000000009</v>
      </c>
      <c r="F189" s="252" t="s">
        <v>781</v>
      </c>
      <c r="G189" s="233" t="s">
        <v>789</v>
      </c>
      <c r="H189" s="231" t="s">
        <v>1063</v>
      </c>
      <c r="I189" s="231" t="s">
        <v>1055</v>
      </c>
      <c r="J189" s="262">
        <v>2.8000000000000001E-2</v>
      </c>
      <c r="K189" s="262">
        <v>0.10100000000000001</v>
      </c>
      <c r="L189" s="231" t="s">
        <v>1165</v>
      </c>
      <c r="M189" s="231" t="s">
        <v>1065</v>
      </c>
      <c r="N189" s="231" t="s">
        <v>1066</v>
      </c>
      <c r="O189" s="232" t="s">
        <v>1059</v>
      </c>
      <c r="P189" s="231" t="s">
        <v>1010</v>
      </c>
      <c r="Q189" s="231" t="s">
        <v>968</v>
      </c>
      <c r="R189" s="231"/>
    </row>
    <row r="190" spans="1:18" ht="24" customHeight="1">
      <c r="A190" s="223">
        <v>1527</v>
      </c>
      <c r="B190" s="223">
        <v>1575</v>
      </c>
      <c r="C190" s="223" t="s">
        <v>609</v>
      </c>
      <c r="D190" s="254" t="s">
        <v>1166</v>
      </c>
      <c r="E190" s="261">
        <v>68.666800000000009</v>
      </c>
      <c r="F190" s="252" t="s">
        <v>781</v>
      </c>
      <c r="G190" s="233" t="s">
        <v>789</v>
      </c>
      <c r="H190" s="231" t="s">
        <v>1167</v>
      </c>
      <c r="I190" s="231" t="s">
        <v>1055</v>
      </c>
      <c r="J190" s="262">
        <v>5.5E-2</v>
      </c>
      <c r="K190" s="262">
        <v>0.104</v>
      </c>
      <c r="L190" s="231" t="s">
        <v>1168</v>
      </c>
      <c r="M190" s="231" t="s">
        <v>1057</v>
      </c>
      <c r="N190" s="231" t="s">
        <v>1066</v>
      </c>
      <c r="O190" s="232" t="s">
        <v>1059</v>
      </c>
      <c r="P190" s="231" t="s">
        <v>1010</v>
      </c>
      <c r="Q190" s="231" t="s">
        <v>968</v>
      </c>
      <c r="R190" s="231"/>
    </row>
    <row r="191" spans="1:18" ht="24" customHeight="1">
      <c r="A191" s="223">
        <v>1528</v>
      </c>
      <c r="B191" s="223">
        <v>1576</v>
      </c>
      <c r="C191" s="223" t="s">
        <v>609</v>
      </c>
      <c r="D191" s="254" t="s">
        <v>1169</v>
      </c>
      <c r="E191" s="261">
        <v>68.666800000000009</v>
      </c>
      <c r="F191" s="252" t="s">
        <v>781</v>
      </c>
      <c r="G191" s="233" t="s">
        <v>789</v>
      </c>
      <c r="H191" s="231" t="s">
        <v>1063</v>
      </c>
      <c r="I191" s="231" t="s">
        <v>1055</v>
      </c>
      <c r="J191" s="262">
        <v>3.5999999999999997E-2</v>
      </c>
      <c r="K191" s="262">
        <v>0.124</v>
      </c>
      <c r="L191" s="231" t="s">
        <v>1170</v>
      </c>
      <c r="M191" s="231" t="s">
        <v>1065</v>
      </c>
      <c r="N191" s="231" t="s">
        <v>1066</v>
      </c>
      <c r="O191" s="232" t="s">
        <v>1059</v>
      </c>
      <c r="P191" s="231" t="s">
        <v>1010</v>
      </c>
      <c r="Q191" s="231" t="s">
        <v>968</v>
      </c>
      <c r="R191" s="231"/>
    </row>
    <row r="192" spans="1:18" ht="24" customHeight="1">
      <c r="A192" s="223">
        <v>1529</v>
      </c>
      <c r="B192" s="223">
        <v>1577</v>
      </c>
      <c r="C192" s="223" t="s">
        <v>609</v>
      </c>
      <c r="D192" s="254" t="s">
        <v>1171</v>
      </c>
      <c r="E192" s="261">
        <v>68.666800000000009</v>
      </c>
      <c r="F192" s="252" t="s">
        <v>781</v>
      </c>
      <c r="G192" s="233" t="s">
        <v>789</v>
      </c>
      <c r="H192" s="231" t="s">
        <v>1111</v>
      </c>
      <c r="I192" s="231" t="s">
        <v>1055</v>
      </c>
      <c r="J192" s="262">
        <v>4.8000000000000001E-2</v>
      </c>
      <c r="K192" s="262">
        <v>0.13</v>
      </c>
      <c r="L192" s="231" t="s">
        <v>1172</v>
      </c>
      <c r="M192" s="231" t="s">
        <v>1057</v>
      </c>
      <c r="N192" s="231" t="s">
        <v>1066</v>
      </c>
      <c r="O192" s="232" t="s">
        <v>1059</v>
      </c>
      <c r="P192" s="231" t="s">
        <v>1010</v>
      </c>
      <c r="Q192" s="231" t="s">
        <v>968</v>
      </c>
      <c r="R192" s="231"/>
    </row>
    <row r="193" spans="1:18">
      <c r="A193" s="223">
        <v>1739</v>
      </c>
      <c r="B193" s="223" t="s">
        <v>609</v>
      </c>
      <c r="C193" s="223" t="s">
        <v>609</v>
      </c>
      <c r="D193" s="254" t="s">
        <v>1173</v>
      </c>
      <c r="E193" s="261">
        <v>68.666800000000009</v>
      </c>
      <c r="F193" s="252" t="s">
        <v>781</v>
      </c>
      <c r="G193" s="233" t="s">
        <v>789</v>
      </c>
      <c r="H193" s="231" t="s">
        <v>1063</v>
      </c>
      <c r="I193" s="231" t="s">
        <v>1055</v>
      </c>
      <c r="J193" s="262">
        <v>3.5999999999999997E-2</v>
      </c>
      <c r="K193" s="262">
        <v>0.112</v>
      </c>
      <c r="L193" s="231" t="s">
        <v>1174</v>
      </c>
      <c r="M193" s="231" t="s">
        <v>1065</v>
      </c>
      <c r="N193" s="231" t="s">
        <v>1066</v>
      </c>
      <c r="O193" s="232" t="s">
        <v>1059</v>
      </c>
      <c r="P193" s="231" t="s">
        <v>1010</v>
      </c>
      <c r="Q193" s="231" t="s">
        <v>968</v>
      </c>
      <c r="R193" s="231"/>
    </row>
    <row r="194" spans="1:18" ht="24" customHeight="1">
      <c r="A194" s="223">
        <v>1530</v>
      </c>
      <c r="B194" s="223">
        <v>1578</v>
      </c>
      <c r="C194" s="223" t="s">
        <v>609</v>
      </c>
      <c r="D194" s="254" t="s">
        <v>1175</v>
      </c>
      <c r="E194" s="261">
        <v>68.666800000000009</v>
      </c>
      <c r="F194" s="252" t="s">
        <v>781</v>
      </c>
      <c r="G194" s="233" t="s">
        <v>789</v>
      </c>
      <c r="H194" s="231" t="s">
        <v>1176</v>
      </c>
      <c r="I194" s="231" t="s">
        <v>1055</v>
      </c>
      <c r="J194" s="262">
        <v>7.3999999999999996E-2</v>
      </c>
      <c r="K194" s="262">
        <v>5.6000000000000001E-2</v>
      </c>
      <c r="L194" s="231" t="s">
        <v>1177</v>
      </c>
      <c r="M194" s="231" t="s">
        <v>1057</v>
      </c>
      <c r="N194" s="231" t="s">
        <v>1066</v>
      </c>
      <c r="O194" s="232" t="s">
        <v>1059</v>
      </c>
      <c r="P194" s="231" t="s">
        <v>1010</v>
      </c>
      <c r="Q194" s="231" t="s">
        <v>968</v>
      </c>
      <c r="R194" s="231"/>
    </row>
    <row r="195" spans="1:18" ht="24" customHeight="1">
      <c r="A195" s="223">
        <v>1531</v>
      </c>
      <c r="B195" s="223">
        <v>1579</v>
      </c>
      <c r="C195" s="223" t="s">
        <v>609</v>
      </c>
      <c r="D195" s="254" t="s">
        <v>1178</v>
      </c>
      <c r="E195" s="261">
        <v>68.666800000000009</v>
      </c>
      <c r="F195" s="252" t="s">
        <v>781</v>
      </c>
      <c r="G195" s="233" t="s">
        <v>789</v>
      </c>
      <c r="H195" s="231" t="s">
        <v>1063</v>
      </c>
      <c r="I195" s="231" t="s">
        <v>1055</v>
      </c>
      <c r="J195" s="262">
        <v>2.5999999999999999E-2</v>
      </c>
      <c r="K195" s="262">
        <v>9.8000000000000004E-2</v>
      </c>
      <c r="L195" s="231" t="s">
        <v>1179</v>
      </c>
      <c r="M195" s="231" t="s">
        <v>1065</v>
      </c>
      <c r="N195" s="231" t="s">
        <v>1066</v>
      </c>
      <c r="O195" s="232" t="s">
        <v>1059</v>
      </c>
      <c r="P195" s="231" t="s">
        <v>1010</v>
      </c>
      <c r="Q195" s="231" t="s">
        <v>968</v>
      </c>
      <c r="R195" s="231"/>
    </row>
    <row r="196" spans="1:18" ht="24" customHeight="1">
      <c r="A196" s="223">
        <v>1001740</v>
      </c>
      <c r="B196" s="223">
        <v>1745</v>
      </c>
      <c r="C196" s="223" t="s">
        <v>609</v>
      </c>
      <c r="D196" s="254" t="s">
        <v>1180</v>
      </c>
      <c r="E196" s="261">
        <v>68.666800000000009</v>
      </c>
      <c r="F196" s="252" t="s">
        <v>781</v>
      </c>
      <c r="G196" s="233" t="s">
        <v>789</v>
      </c>
      <c r="H196" s="231" t="s">
        <v>1181</v>
      </c>
      <c r="I196" s="231" t="s">
        <v>1055</v>
      </c>
      <c r="J196" s="262">
        <v>5.8999999999999997E-2</v>
      </c>
      <c r="K196" s="262">
        <v>0.185</v>
      </c>
      <c r="L196" s="231" t="s">
        <v>1182</v>
      </c>
      <c r="M196" s="231" t="s">
        <v>1057</v>
      </c>
      <c r="N196" s="231" t="s">
        <v>1066</v>
      </c>
      <c r="O196" s="232" t="s">
        <v>1059</v>
      </c>
      <c r="P196" s="231" t="s">
        <v>1010</v>
      </c>
      <c r="Q196" s="231" t="s">
        <v>968</v>
      </c>
      <c r="R196" s="231"/>
    </row>
    <row r="197" spans="1:18" ht="24" customHeight="1">
      <c r="A197" s="223">
        <v>1533</v>
      </c>
      <c r="B197" s="223">
        <v>1629</v>
      </c>
      <c r="C197" s="223" t="s">
        <v>609</v>
      </c>
      <c r="D197" s="254" t="s">
        <v>1183</v>
      </c>
      <c r="E197" s="261">
        <v>68.666800000000009</v>
      </c>
      <c r="F197" s="252" t="s">
        <v>781</v>
      </c>
      <c r="G197" s="233" t="s">
        <v>789</v>
      </c>
      <c r="H197" s="231" t="s">
        <v>1063</v>
      </c>
      <c r="I197" s="231" t="s">
        <v>1055</v>
      </c>
      <c r="J197" s="262">
        <v>2.5000000000000001E-2</v>
      </c>
      <c r="K197" s="262">
        <v>8.3000000000000004E-2</v>
      </c>
      <c r="L197" s="231" t="s">
        <v>1184</v>
      </c>
      <c r="M197" s="231" t="s">
        <v>1065</v>
      </c>
      <c r="N197" s="231" t="s">
        <v>1066</v>
      </c>
      <c r="O197" s="232" t="s">
        <v>1059</v>
      </c>
      <c r="P197" s="231" t="s">
        <v>1010</v>
      </c>
      <c r="Q197" s="231" t="s">
        <v>968</v>
      </c>
      <c r="R197" s="231"/>
    </row>
    <row r="198" spans="1:18" ht="24" customHeight="1">
      <c r="A198" s="223">
        <v>1532</v>
      </c>
      <c r="B198" s="223">
        <v>1628</v>
      </c>
      <c r="C198" s="223" t="s">
        <v>609</v>
      </c>
      <c r="D198" s="254" t="s">
        <v>1185</v>
      </c>
      <c r="E198" s="261">
        <v>68.666800000000009</v>
      </c>
      <c r="F198" s="252" t="s">
        <v>781</v>
      </c>
      <c r="G198" s="233" t="s">
        <v>789</v>
      </c>
      <c r="H198" s="231" t="s">
        <v>1063</v>
      </c>
      <c r="I198" s="231" t="s">
        <v>1055</v>
      </c>
      <c r="J198" s="262">
        <v>3.2000000000000001E-2</v>
      </c>
      <c r="K198" s="262">
        <v>0.112</v>
      </c>
      <c r="L198" s="231" t="s">
        <v>1186</v>
      </c>
      <c r="M198" s="231" t="s">
        <v>1065</v>
      </c>
      <c r="N198" s="231" t="s">
        <v>1066</v>
      </c>
      <c r="O198" s="232" t="s">
        <v>1059</v>
      </c>
      <c r="P198" s="231" t="s">
        <v>1010</v>
      </c>
      <c r="Q198" s="231" t="s">
        <v>968</v>
      </c>
      <c r="R198" s="231"/>
    </row>
    <row r="199" spans="1:18" ht="24" customHeight="1">
      <c r="A199" s="223">
        <v>1534</v>
      </c>
      <c r="B199" s="223">
        <v>1580</v>
      </c>
      <c r="C199" s="223" t="s">
        <v>609</v>
      </c>
      <c r="D199" s="254" t="s">
        <v>1187</v>
      </c>
      <c r="E199" s="261">
        <v>68.666800000000009</v>
      </c>
      <c r="F199" s="252" t="s">
        <v>781</v>
      </c>
      <c r="G199" s="233" t="s">
        <v>789</v>
      </c>
      <c r="H199" s="231" t="s">
        <v>1111</v>
      </c>
      <c r="I199" s="231" t="s">
        <v>1055</v>
      </c>
      <c r="J199" s="262">
        <v>0.08</v>
      </c>
      <c r="K199" s="262">
        <v>9.1999999999999998E-2</v>
      </c>
      <c r="L199" s="231" t="s">
        <v>1112</v>
      </c>
      <c r="M199" s="231" t="s">
        <v>1057</v>
      </c>
      <c r="N199" s="231" t="s">
        <v>1066</v>
      </c>
      <c r="O199" s="232" t="s">
        <v>1059</v>
      </c>
      <c r="P199" s="231" t="s">
        <v>1010</v>
      </c>
      <c r="Q199" s="231" t="s">
        <v>968</v>
      </c>
      <c r="R199" s="231" t="s">
        <v>1188</v>
      </c>
    </row>
    <row r="200" spans="1:18" ht="24" customHeight="1">
      <c r="A200" s="223">
        <v>1535</v>
      </c>
      <c r="B200" s="223">
        <v>1706</v>
      </c>
      <c r="C200" s="223" t="s">
        <v>609</v>
      </c>
      <c r="D200" s="254" t="s">
        <v>1189</v>
      </c>
      <c r="E200" s="261">
        <v>68.666800000000009</v>
      </c>
      <c r="F200" s="252" t="s">
        <v>781</v>
      </c>
      <c r="G200" s="233" t="s">
        <v>789</v>
      </c>
      <c r="H200" s="231" t="s">
        <v>1063</v>
      </c>
      <c r="I200" s="231" t="s">
        <v>1055</v>
      </c>
      <c r="J200" s="262">
        <v>2.5000000000000001E-2</v>
      </c>
      <c r="K200" s="262">
        <v>9.8000000000000004E-2</v>
      </c>
      <c r="L200" s="231" t="s">
        <v>1190</v>
      </c>
      <c r="M200" s="231" t="s">
        <v>1065</v>
      </c>
      <c r="N200" s="231" t="s">
        <v>1066</v>
      </c>
      <c r="O200" s="232" t="s">
        <v>1059</v>
      </c>
      <c r="P200" s="231" t="s">
        <v>1010</v>
      </c>
      <c r="Q200" s="231" t="s">
        <v>968</v>
      </c>
      <c r="R200" s="231"/>
    </row>
    <row r="201" spans="1:18" ht="33.75" customHeight="1">
      <c r="A201" s="223">
        <v>46106</v>
      </c>
      <c r="B201" s="223">
        <v>1705</v>
      </c>
      <c r="C201" s="223" t="s">
        <v>609</v>
      </c>
      <c r="D201" s="254" t="s">
        <v>1191</v>
      </c>
      <c r="E201" s="261">
        <v>68.666800000000009</v>
      </c>
      <c r="F201" s="252" t="s">
        <v>781</v>
      </c>
      <c r="G201" s="233" t="s">
        <v>789</v>
      </c>
      <c r="H201" s="231" t="s">
        <v>1063</v>
      </c>
      <c r="I201" s="231" t="s">
        <v>1055</v>
      </c>
      <c r="J201" s="262">
        <v>3.1E-2</v>
      </c>
      <c r="K201" s="262">
        <v>8.1000000000000003E-2</v>
      </c>
      <c r="L201" s="231" t="s">
        <v>1192</v>
      </c>
      <c r="M201" s="231" t="s">
        <v>1065</v>
      </c>
      <c r="N201" s="231" t="s">
        <v>1066</v>
      </c>
      <c r="O201" s="232" t="s">
        <v>1059</v>
      </c>
      <c r="P201" s="231" t="s">
        <v>1010</v>
      </c>
      <c r="Q201" s="231" t="s">
        <v>968</v>
      </c>
      <c r="R201" s="231"/>
    </row>
    <row r="202" spans="1:18" ht="29.25" customHeight="1">
      <c r="A202" s="223">
        <v>1536</v>
      </c>
      <c r="B202" s="223">
        <v>1688</v>
      </c>
      <c r="C202" s="223" t="s">
        <v>609</v>
      </c>
      <c r="D202" s="254" t="s">
        <v>1193</v>
      </c>
      <c r="E202" s="261">
        <v>68.666800000000009</v>
      </c>
      <c r="F202" s="252" t="s">
        <v>781</v>
      </c>
      <c r="G202" s="233" t="s">
        <v>789</v>
      </c>
      <c r="H202" s="231" t="s">
        <v>1111</v>
      </c>
      <c r="I202" s="231" t="s">
        <v>1055</v>
      </c>
      <c r="J202" s="262">
        <v>0.11899999999999999</v>
      </c>
      <c r="K202" s="262">
        <v>0.115</v>
      </c>
      <c r="L202" s="231" t="s">
        <v>1161</v>
      </c>
      <c r="M202" s="231" t="s">
        <v>1057</v>
      </c>
      <c r="N202" s="231" t="s">
        <v>1066</v>
      </c>
      <c r="O202" s="232" t="s">
        <v>1059</v>
      </c>
      <c r="P202" s="231" t="s">
        <v>1010</v>
      </c>
      <c r="Q202" s="231" t="s">
        <v>968</v>
      </c>
      <c r="R202" s="231"/>
    </row>
    <row r="203" spans="1:18" ht="24" customHeight="1">
      <c r="A203" s="223">
        <v>1537</v>
      </c>
      <c r="B203" s="223">
        <v>1581</v>
      </c>
      <c r="C203" s="223" t="s">
        <v>609</v>
      </c>
      <c r="D203" s="254" t="s">
        <v>1194</v>
      </c>
      <c r="E203" s="261">
        <v>68.666800000000009</v>
      </c>
      <c r="F203" s="252" t="s">
        <v>781</v>
      </c>
      <c r="G203" s="233" t="s">
        <v>789</v>
      </c>
      <c r="H203" s="231" t="s">
        <v>1063</v>
      </c>
      <c r="I203" s="231" t="s">
        <v>1055</v>
      </c>
      <c r="J203" s="262">
        <v>3.9E-2</v>
      </c>
      <c r="K203" s="262">
        <v>9.6000000000000002E-2</v>
      </c>
      <c r="L203" s="231" t="s">
        <v>1165</v>
      </c>
      <c r="M203" s="231" t="s">
        <v>1065</v>
      </c>
      <c r="N203" s="231" t="s">
        <v>1066</v>
      </c>
      <c r="O203" s="232" t="s">
        <v>1059</v>
      </c>
      <c r="P203" s="231" t="s">
        <v>1010</v>
      </c>
      <c r="Q203" s="231" t="s">
        <v>968</v>
      </c>
      <c r="R203" s="231"/>
    </row>
    <row r="204" spans="1:18" ht="24" customHeight="1">
      <c r="A204" s="223">
        <v>1538</v>
      </c>
      <c r="B204" s="223">
        <v>1582</v>
      </c>
      <c r="C204" s="223" t="s">
        <v>609</v>
      </c>
      <c r="D204" s="254" t="s">
        <v>1195</v>
      </c>
      <c r="E204" s="261">
        <v>68.666800000000009</v>
      </c>
      <c r="F204" s="252" t="s">
        <v>781</v>
      </c>
      <c r="G204" s="233" t="s">
        <v>789</v>
      </c>
      <c r="H204" s="231" t="s">
        <v>1181</v>
      </c>
      <c r="I204" s="231" t="s">
        <v>1055</v>
      </c>
      <c r="J204" s="262">
        <v>7.3999999999999996E-2</v>
      </c>
      <c r="K204" s="262">
        <v>5.8999999999999997E-2</v>
      </c>
      <c r="L204" s="231" t="s">
        <v>1196</v>
      </c>
      <c r="M204" s="231" t="s">
        <v>1057</v>
      </c>
      <c r="N204" s="231" t="s">
        <v>1066</v>
      </c>
      <c r="O204" s="232" t="s">
        <v>1059</v>
      </c>
      <c r="P204" s="231" t="s">
        <v>1010</v>
      </c>
      <c r="Q204" s="231" t="s">
        <v>968</v>
      </c>
      <c r="R204" s="231"/>
    </row>
    <row r="205" spans="1:18" ht="24" customHeight="1">
      <c r="A205" s="223">
        <v>1539</v>
      </c>
      <c r="B205" s="223">
        <v>1619</v>
      </c>
      <c r="C205" s="223" t="s">
        <v>609</v>
      </c>
      <c r="D205" s="254" t="s">
        <v>1197</v>
      </c>
      <c r="E205" s="261">
        <v>68.666800000000009</v>
      </c>
      <c r="F205" s="252" t="s">
        <v>781</v>
      </c>
      <c r="G205" s="233" t="s">
        <v>789</v>
      </c>
      <c r="H205" s="231" t="s">
        <v>1063</v>
      </c>
      <c r="I205" s="231" t="s">
        <v>1055</v>
      </c>
      <c r="J205" s="262">
        <v>3.5999999999999997E-2</v>
      </c>
      <c r="K205" s="262">
        <v>9.9000000000000005E-2</v>
      </c>
      <c r="L205" s="231" t="s">
        <v>1198</v>
      </c>
      <c r="M205" s="231" t="s">
        <v>1065</v>
      </c>
      <c r="N205" s="231" t="s">
        <v>1066</v>
      </c>
      <c r="O205" s="232" t="s">
        <v>1059</v>
      </c>
      <c r="P205" s="231" t="s">
        <v>1010</v>
      </c>
      <c r="Q205" s="231" t="s">
        <v>968</v>
      </c>
      <c r="R205" s="231"/>
    </row>
    <row r="206" spans="1:18" ht="24" customHeight="1">
      <c r="A206" s="223">
        <v>1540</v>
      </c>
      <c r="B206" s="223">
        <v>1621</v>
      </c>
      <c r="C206" s="223" t="s">
        <v>609</v>
      </c>
      <c r="D206" s="254" t="s">
        <v>1199</v>
      </c>
      <c r="E206" s="261">
        <v>68.666800000000009</v>
      </c>
      <c r="F206" s="252" t="s">
        <v>781</v>
      </c>
      <c r="G206" s="233" t="s">
        <v>789</v>
      </c>
      <c r="H206" s="231" t="s">
        <v>1063</v>
      </c>
      <c r="I206" s="231" t="s">
        <v>1055</v>
      </c>
      <c r="J206" s="262">
        <v>2.9000000000000001E-2</v>
      </c>
      <c r="K206" s="262">
        <v>9.7000000000000003E-2</v>
      </c>
      <c r="L206" s="231" t="s">
        <v>1200</v>
      </c>
      <c r="M206" s="231" t="s">
        <v>1065</v>
      </c>
      <c r="N206" s="231" t="s">
        <v>1066</v>
      </c>
      <c r="O206" s="232" t="s">
        <v>1059</v>
      </c>
      <c r="P206" s="231" t="s">
        <v>1010</v>
      </c>
      <c r="Q206" s="231" t="s">
        <v>968</v>
      </c>
      <c r="R206" s="231"/>
    </row>
    <row r="207" spans="1:18" ht="24" customHeight="1">
      <c r="A207" s="223">
        <v>1549</v>
      </c>
      <c r="B207" s="223">
        <v>1684</v>
      </c>
      <c r="C207" s="223" t="s">
        <v>609</v>
      </c>
      <c r="D207" s="254" t="s">
        <v>1201</v>
      </c>
      <c r="E207" s="261">
        <v>68.666800000000009</v>
      </c>
      <c r="F207" s="252" t="s">
        <v>781</v>
      </c>
      <c r="G207" s="233" t="s">
        <v>789</v>
      </c>
      <c r="H207" s="231" t="s">
        <v>1111</v>
      </c>
      <c r="I207" s="231" t="s">
        <v>1055</v>
      </c>
      <c r="J207" s="262">
        <v>0.10199999999999999</v>
      </c>
      <c r="K207" s="262">
        <v>7.0999999999999994E-2</v>
      </c>
      <c r="L207" s="231" t="s">
        <v>1202</v>
      </c>
      <c r="M207" s="231" t="s">
        <v>1057</v>
      </c>
      <c r="N207" s="231" t="s">
        <v>1066</v>
      </c>
      <c r="O207" s="232" t="s">
        <v>1059</v>
      </c>
      <c r="P207" s="231" t="s">
        <v>1010</v>
      </c>
      <c r="Q207" s="231" t="s">
        <v>968</v>
      </c>
      <c r="R207" s="231"/>
    </row>
    <row r="208" spans="1:18" ht="24" customHeight="1">
      <c r="A208" s="223">
        <v>1541</v>
      </c>
      <c r="B208" s="223">
        <v>1583</v>
      </c>
      <c r="C208" s="223" t="s">
        <v>609</v>
      </c>
      <c r="D208" s="254" t="s">
        <v>1203</v>
      </c>
      <c r="E208" s="261">
        <v>68.666800000000009</v>
      </c>
      <c r="F208" s="252" t="s">
        <v>781</v>
      </c>
      <c r="G208" s="233" t="s">
        <v>789</v>
      </c>
      <c r="H208" s="231" t="s">
        <v>1063</v>
      </c>
      <c r="I208" s="231" t="s">
        <v>1055</v>
      </c>
      <c r="J208" s="262">
        <v>2.4E-2</v>
      </c>
      <c r="K208" s="262">
        <v>8.4000000000000005E-2</v>
      </c>
      <c r="L208" s="231" t="s">
        <v>1204</v>
      </c>
      <c r="M208" s="231" t="s">
        <v>1065</v>
      </c>
      <c r="N208" s="231" t="s">
        <v>1066</v>
      </c>
      <c r="O208" s="232" t="s">
        <v>1059</v>
      </c>
      <c r="P208" s="231" t="s">
        <v>1010</v>
      </c>
      <c r="Q208" s="231" t="s">
        <v>968</v>
      </c>
      <c r="R208" s="231"/>
    </row>
    <row r="209" spans="1:18" ht="24" customHeight="1">
      <c r="A209" s="223">
        <v>1543</v>
      </c>
      <c r="B209" s="223">
        <v>1584</v>
      </c>
      <c r="C209" s="223" t="s">
        <v>609</v>
      </c>
      <c r="D209" s="254" t="s">
        <v>1205</v>
      </c>
      <c r="E209" s="261">
        <v>68.666800000000009</v>
      </c>
      <c r="F209" s="252" t="s">
        <v>781</v>
      </c>
      <c r="G209" s="233" t="s">
        <v>789</v>
      </c>
      <c r="H209" s="231" t="s">
        <v>1181</v>
      </c>
      <c r="I209" s="231" t="s">
        <v>1055</v>
      </c>
      <c r="J209" s="262">
        <v>0.04</v>
      </c>
      <c r="K209" s="262">
        <v>0.156</v>
      </c>
      <c r="L209" s="231" t="s">
        <v>1206</v>
      </c>
      <c r="M209" s="231" t="s">
        <v>1057</v>
      </c>
      <c r="N209" s="231" t="s">
        <v>1066</v>
      </c>
      <c r="O209" s="232" t="s">
        <v>1059</v>
      </c>
      <c r="P209" s="231" t="s">
        <v>1010</v>
      </c>
      <c r="Q209" s="231" t="s">
        <v>968</v>
      </c>
      <c r="R209" s="231"/>
    </row>
    <row r="210" spans="1:18" ht="24" customHeight="1">
      <c r="A210" s="223">
        <v>1542</v>
      </c>
      <c r="B210" s="223">
        <v>1001630</v>
      </c>
      <c r="C210" s="223" t="s">
        <v>609</v>
      </c>
      <c r="D210" s="254" t="s">
        <v>1207</v>
      </c>
      <c r="E210" s="261">
        <v>68.666800000000009</v>
      </c>
      <c r="F210" s="252" t="s">
        <v>781</v>
      </c>
      <c r="G210" s="233" t="s">
        <v>789</v>
      </c>
      <c r="H210" s="231" t="s">
        <v>1111</v>
      </c>
      <c r="I210" s="231" t="s">
        <v>1055</v>
      </c>
      <c r="J210" s="262">
        <v>6.9000000000000006E-2</v>
      </c>
      <c r="K210" s="262">
        <v>5.7000000000000002E-2</v>
      </c>
      <c r="L210" s="231" t="s">
        <v>1208</v>
      </c>
      <c r="M210" s="231" t="s">
        <v>1057</v>
      </c>
      <c r="N210" s="231" t="s">
        <v>1066</v>
      </c>
      <c r="O210" s="232" t="s">
        <v>1059</v>
      </c>
      <c r="P210" s="231" t="s">
        <v>1010</v>
      </c>
      <c r="Q210" s="231" t="s">
        <v>968</v>
      </c>
      <c r="R210" s="231"/>
    </row>
    <row r="211" spans="1:18" ht="24" customHeight="1">
      <c r="A211" s="223">
        <v>520086</v>
      </c>
      <c r="B211" s="223">
        <v>520082</v>
      </c>
      <c r="C211" s="223" t="s">
        <v>609</v>
      </c>
      <c r="D211" s="254" t="s">
        <v>1209</v>
      </c>
      <c r="E211" s="261">
        <v>68.666800000000009</v>
      </c>
      <c r="F211" s="252" t="s">
        <v>781</v>
      </c>
      <c r="G211" s="233" t="s">
        <v>789</v>
      </c>
      <c r="H211" s="231" t="s">
        <v>1063</v>
      </c>
      <c r="I211" s="231" t="s">
        <v>1055</v>
      </c>
      <c r="J211" s="262">
        <v>1.7999999999999999E-2</v>
      </c>
      <c r="K211" s="262">
        <v>8.3000000000000004E-2</v>
      </c>
      <c r="L211" s="231" t="s">
        <v>1147</v>
      </c>
      <c r="M211" s="231" t="s">
        <v>1065</v>
      </c>
      <c r="N211" s="231" t="s">
        <v>1066</v>
      </c>
      <c r="O211" s="232" t="s">
        <v>1059</v>
      </c>
      <c r="P211" s="231" t="s">
        <v>1010</v>
      </c>
      <c r="Q211" s="231" t="s">
        <v>968</v>
      </c>
      <c r="R211" s="231"/>
    </row>
    <row r="212" spans="1:18" ht="24" customHeight="1">
      <c r="A212" s="223">
        <v>1545</v>
      </c>
      <c r="B212" s="223">
        <v>1586</v>
      </c>
      <c r="C212" s="223" t="s">
        <v>609</v>
      </c>
      <c r="D212" s="254" t="s">
        <v>1210</v>
      </c>
      <c r="E212" s="261">
        <v>68.666800000000009</v>
      </c>
      <c r="F212" s="252" t="s">
        <v>781</v>
      </c>
      <c r="G212" s="233" t="s">
        <v>789</v>
      </c>
      <c r="H212" s="231" t="s">
        <v>1181</v>
      </c>
      <c r="I212" s="231" t="s">
        <v>1055</v>
      </c>
      <c r="J212" s="262">
        <v>7.3999999999999996E-2</v>
      </c>
      <c r="K212" s="262">
        <v>4.8000000000000001E-2</v>
      </c>
      <c r="L212" s="231" t="s">
        <v>1163</v>
      </c>
      <c r="M212" s="231" t="s">
        <v>1057</v>
      </c>
      <c r="N212" s="231" t="s">
        <v>1066</v>
      </c>
      <c r="O212" s="232" t="s">
        <v>1059</v>
      </c>
      <c r="P212" s="231" t="s">
        <v>1010</v>
      </c>
      <c r="Q212" s="231" t="s">
        <v>968</v>
      </c>
      <c r="R212" s="231"/>
    </row>
    <row r="213" spans="1:18" ht="24" customHeight="1">
      <c r="A213" s="223">
        <v>1544</v>
      </c>
      <c r="B213" s="223">
        <v>1585</v>
      </c>
      <c r="C213" s="223" t="s">
        <v>609</v>
      </c>
      <c r="D213" s="254" t="s">
        <v>1211</v>
      </c>
      <c r="E213" s="261">
        <v>33.814</v>
      </c>
      <c r="F213" s="252" t="s">
        <v>781</v>
      </c>
      <c r="G213" s="233" t="s">
        <v>789</v>
      </c>
      <c r="H213" s="231" t="s">
        <v>1070</v>
      </c>
      <c r="I213" s="231" t="s">
        <v>1055</v>
      </c>
      <c r="J213" s="262">
        <v>7.8E-2</v>
      </c>
      <c r="K213" s="262">
        <v>0.11</v>
      </c>
      <c r="L213" s="231" t="s">
        <v>1212</v>
      </c>
      <c r="M213" s="231" t="s">
        <v>1057</v>
      </c>
      <c r="N213" s="231" t="s">
        <v>1213</v>
      </c>
      <c r="O213" s="232"/>
      <c r="P213" s="231" t="s">
        <v>1010</v>
      </c>
      <c r="Q213" s="231" t="s">
        <v>968</v>
      </c>
      <c r="R213" s="231" t="s">
        <v>1214</v>
      </c>
    </row>
    <row r="214" spans="1:18" ht="24" customHeight="1">
      <c r="A214" s="223">
        <v>1546</v>
      </c>
      <c r="B214" s="223">
        <v>1001632</v>
      </c>
      <c r="C214" s="223" t="s">
        <v>609</v>
      </c>
      <c r="D214" s="254" t="s">
        <v>1215</v>
      </c>
      <c r="E214" s="261">
        <v>68.666800000000009</v>
      </c>
      <c r="F214" s="252" t="s">
        <v>781</v>
      </c>
      <c r="G214" s="233" t="s">
        <v>789</v>
      </c>
      <c r="H214" s="231" t="s">
        <v>1111</v>
      </c>
      <c r="I214" s="231" t="s">
        <v>1055</v>
      </c>
      <c r="J214" s="262">
        <v>7.2999999999999995E-2</v>
      </c>
      <c r="K214" s="262">
        <v>0.13600000000000001</v>
      </c>
      <c r="L214" s="231" t="s">
        <v>1151</v>
      </c>
      <c r="M214" s="231" t="s">
        <v>1057</v>
      </c>
      <c r="N214" s="231" t="s">
        <v>1066</v>
      </c>
      <c r="O214" s="232" t="s">
        <v>1059</v>
      </c>
      <c r="P214" s="231" t="s">
        <v>1010</v>
      </c>
      <c r="Q214" s="231" t="s">
        <v>968</v>
      </c>
      <c r="R214" s="231"/>
    </row>
    <row r="215" spans="1:18" ht="24" customHeight="1">
      <c r="A215" s="223">
        <v>1547</v>
      </c>
      <c r="B215" s="223">
        <v>1594</v>
      </c>
      <c r="C215" s="223" t="s">
        <v>609</v>
      </c>
      <c r="D215" s="254" t="s">
        <v>1216</v>
      </c>
      <c r="E215" s="261">
        <v>68.666800000000009</v>
      </c>
      <c r="F215" s="252" t="s">
        <v>781</v>
      </c>
      <c r="G215" s="233" t="s">
        <v>789</v>
      </c>
      <c r="H215" s="231" t="s">
        <v>1063</v>
      </c>
      <c r="I215" s="231" t="s">
        <v>1055</v>
      </c>
      <c r="J215" s="262">
        <v>2.1999999999999999E-2</v>
      </c>
      <c r="K215" s="262">
        <v>8.7999999999999995E-2</v>
      </c>
      <c r="L215" s="231" t="s">
        <v>1217</v>
      </c>
      <c r="M215" s="231" t="s">
        <v>1065</v>
      </c>
      <c r="N215" s="231" t="s">
        <v>1066</v>
      </c>
      <c r="O215" s="232" t="s">
        <v>1059</v>
      </c>
      <c r="P215" s="231" t="s">
        <v>1010</v>
      </c>
      <c r="Q215" s="231" t="s">
        <v>968</v>
      </c>
      <c r="R215" s="231"/>
    </row>
    <row r="216" spans="1:18" ht="24" customHeight="1">
      <c r="A216" s="223">
        <v>1551</v>
      </c>
      <c r="B216" s="223">
        <v>1590</v>
      </c>
      <c r="C216" s="223" t="s">
        <v>609</v>
      </c>
      <c r="D216" s="254" t="s">
        <v>1218</v>
      </c>
      <c r="E216" s="261">
        <v>68.666800000000009</v>
      </c>
      <c r="F216" s="252" t="s">
        <v>781</v>
      </c>
      <c r="G216" s="233" t="s">
        <v>789</v>
      </c>
      <c r="H216" s="231" t="s">
        <v>1181</v>
      </c>
      <c r="I216" s="231" t="s">
        <v>1055</v>
      </c>
      <c r="J216" s="262">
        <v>4.4999999999999998E-2</v>
      </c>
      <c r="K216" s="262">
        <v>6.2E-2</v>
      </c>
      <c r="L216" s="231" t="s">
        <v>1219</v>
      </c>
      <c r="M216" s="231" t="s">
        <v>1057</v>
      </c>
      <c r="N216" s="231" t="s">
        <v>1066</v>
      </c>
      <c r="O216" s="232" t="s">
        <v>1059</v>
      </c>
      <c r="P216" s="231" t="s">
        <v>1010</v>
      </c>
      <c r="Q216" s="231" t="s">
        <v>968</v>
      </c>
      <c r="R216" s="231"/>
    </row>
    <row r="217" spans="1:18" ht="24" customHeight="1">
      <c r="A217" s="223">
        <v>1548</v>
      </c>
      <c r="B217" s="223">
        <v>1631</v>
      </c>
      <c r="C217" s="223" t="s">
        <v>609</v>
      </c>
      <c r="D217" s="254" t="s">
        <v>1220</v>
      </c>
      <c r="E217" s="261">
        <v>68.666800000000009</v>
      </c>
      <c r="F217" s="252" t="s">
        <v>781</v>
      </c>
      <c r="G217" s="233" t="s">
        <v>789</v>
      </c>
      <c r="H217" s="231" t="s">
        <v>1063</v>
      </c>
      <c r="I217" s="231" t="s">
        <v>1055</v>
      </c>
      <c r="J217" s="262">
        <v>2.8000000000000001E-2</v>
      </c>
      <c r="K217" s="262">
        <v>9.6000000000000002E-2</v>
      </c>
      <c r="L217" s="231" t="s">
        <v>1221</v>
      </c>
      <c r="M217" s="231" t="s">
        <v>1065</v>
      </c>
      <c r="N217" s="231" t="s">
        <v>1066</v>
      </c>
      <c r="O217" s="232" t="s">
        <v>1059</v>
      </c>
      <c r="P217" s="231" t="s">
        <v>1010</v>
      </c>
      <c r="Q217" s="231" t="s">
        <v>968</v>
      </c>
      <c r="R217" s="231"/>
    </row>
    <row r="218" spans="1:18" ht="24" customHeight="1">
      <c r="A218" s="223">
        <v>46107</v>
      </c>
      <c r="B218" s="223">
        <v>1746</v>
      </c>
      <c r="C218" s="223" t="s">
        <v>609</v>
      </c>
      <c r="D218" s="254" t="s">
        <v>1222</v>
      </c>
      <c r="E218" s="261">
        <v>68.666800000000009</v>
      </c>
      <c r="F218" s="252" t="s">
        <v>781</v>
      </c>
      <c r="G218" s="233" t="s">
        <v>789</v>
      </c>
      <c r="H218" s="231" t="s">
        <v>1181</v>
      </c>
      <c r="I218" s="231" t="s">
        <v>1055</v>
      </c>
      <c r="J218" s="262">
        <v>6.8000000000000005E-2</v>
      </c>
      <c r="K218" s="262">
        <v>0.158</v>
      </c>
      <c r="L218" s="231" t="s">
        <v>1120</v>
      </c>
      <c r="M218" s="231" t="s">
        <v>1057</v>
      </c>
      <c r="N218" s="231" t="s">
        <v>1066</v>
      </c>
      <c r="O218" s="232" t="s">
        <v>1059</v>
      </c>
      <c r="P218" s="231" t="s">
        <v>1010</v>
      </c>
      <c r="Q218" s="231" t="s">
        <v>968</v>
      </c>
      <c r="R218" s="231"/>
    </row>
    <row r="219" spans="1:18" ht="24" customHeight="1">
      <c r="A219" s="223">
        <v>1549</v>
      </c>
      <c r="B219" s="223">
        <v>1684</v>
      </c>
      <c r="C219" s="223" t="s">
        <v>609</v>
      </c>
      <c r="D219" s="254" t="s">
        <v>1223</v>
      </c>
      <c r="E219" s="261">
        <v>68.666800000000009</v>
      </c>
      <c r="F219" s="252" t="s">
        <v>781</v>
      </c>
      <c r="G219" s="233" t="s">
        <v>789</v>
      </c>
      <c r="H219" s="231" t="s">
        <v>1167</v>
      </c>
      <c r="I219" s="231" t="s">
        <v>1055</v>
      </c>
      <c r="J219" s="262">
        <v>7.2999999999999995E-2</v>
      </c>
      <c r="K219" s="262">
        <v>0.16200000000000001</v>
      </c>
      <c r="L219" s="231" t="s">
        <v>1161</v>
      </c>
      <c r="M219" s="231" t="s">
        <v>1057</v>
      </c>
      <c r="N219" s="231" t="s">
        <v>1066</v>
      </c>
      <c r="O219" s="232" t="s">
        <v>1059</v>
      </c>
      <c r="P219" s="231" t="s">
        <v>1010</v>
      </c>
      <c r="Q219" s="231" t="s">
        <v>968</v>
      </c>
      <c r="R219" s="231"/>
    </row>
    <row r="220" spans="1:18" ht="24" customHeight="1">
      <c r="A220" s="223">
        <v>1535</v>
      </c>
      <c r="B220" s="223">
        <v>1706</v>
      </c>
      <c r="C220" s="223" t="s">
        <v>609</v>
      </c>
      <c r="D220" s="254" t="s">
        <v>1224</v>
      </c>
      <c r="E220" s="261">
        <v>68.666800000000009</v>
      </c>
      <c r="F220" s="252" t="s">
        <v>781</v>
      </c>
      <c r="G220" s="233" t="s">
        <v>789</v>
      </c>
      <c r="H220" s="231" t="s">
        <v>1063</v>
      </c>
      <c r="I220" s="231" t="s">
        <v>1055</v>
      </c>
      <c r="J220" s="262">
        <v>3.2000000000000001E-2</v>
      </c>
      <c r="K220" s="262">
        <v>8.4000000000000005E-2</v>
      </c>
      <c r="L220" s="231" t="s">
        <v>1225</v>
      </c>
      <c r="M220" s="231" t="s">
        <v>1065</v>
      </c>
      <c r="N220" s="231" t="s">
        <v>1066</v>
      </c>
      <c r="O220" s="232" t="s">
        <v>1059</v>
      </c>
      <c r="P220" s="231" t="s">
        <v>1010</v>
      </c>
      <c r="Q220" s="231" t="s">
        <v>968</v>
      </c>
      <c r="R220" s="231"/>
    </row>
    <row r="221" spans="1:18" ht="24" customHeight="1">
      <c r="A221" s="223">
        <v>46112</v>
      </c>
      <c r="B221" s="223" t="s">
        <v>609</v>
      </c>
      <c r="C221" s="223" t="s">
        <v>609</v>
      </c>
      <c r="D221" s="254" t="s">
        <v>1226</v>
      </c>
      <c r="E221" s="261">
        <v>68.666800000000009</v>
      </c>
      <c r="F221" s="252" t="s">
        <v>781</v>
      </c>
      <c r="G221" s="233" t="s">
        <v>789</v>
      </c>
      <c r="H221" s="231" t="s">
        <v>1063</v>
      </c>
      <c r="I221" s="231" t="s">
        <v>1055</v>
      </c>
      <c r="J221" s="262">
        <v>6.2E-2</v>
      </c>
      <c r="K221" s="262">
        <v>0.10299999999999999</v>
      </c>
      <c r="L221" s="231" t="s">
        <v>1227</v>
      </c>
      <c r="M221" s="231" t="s">
        <v>1065</v>
      </c>
      <c r="N221" s="231" t="s">
        <v>1066</v>
      </c>
      <c r="O221" s="232" t="s">
        <v>1059</v>
      </c>
      <c r="P221" s="231" t="s">
        <v>1010</v>
      </c>
      <c r="Q221" s="231" t="s">
        <v>968</v>
      </c>
      <c r="R221" s="231"/>
    </row>
    <row r="222" spans="1:18" ht="24" customHeight="1">
      <c r="A222" s="223">
        <v>46113</v>
      </c>
      <c r="B222" s="223" t="s">
        <v>609</v>
      </c>
      <c r="C222" s="223" t="s">
        <v>609</v>
      </c>
      <c r="D222" s="254" t="s">
        <v>953</v>
      </c>
      <c r="E222" s="261">
        <v>81.471600000000009</v>
      </c>
      <c r="F222" s="252" t="s">
        <v>781</v>
      </c>
      <c r="G222" s="233" t="s">
        <v>789</v>
      </c>
      <c r="H222" s="231" t="s">
        <v>1024</v>
      </c>
      <c r="I222" s="231" t="s">
        <v>1055</v>
      </c>
      <c r="J222" s="262">
        <v>4.3999999999999997E-2</v>
      </c>
      <c r="K222" s="262">
        <v>4.4999999999999998E-2</v>
      </c>
      <c r="L222" s="231" t="s">
        <v>1076</v>
      </c>
      <c r="M222" s="231" t="s">
        <v>1065</v>
      </c>
      <c r="N222" s="231" t="s">
        <v>1061</v>
      </c>
      <c r="O222" s="232"/>
      <c r="P222" s="231" t="s">
        <v>1010</v>
      </c>
      <c r="Q222" s="231" t="s">
        <v>968</v>
      </c>
      <c r="R222" s="231"/>
    </row>
    <row r="223" spans="1:18" ht="24" customHeight="1">
      <c r="A223" s="223" t="s">
        <v>609</v>
      </c>
      <c r="B223" s="223">
        <v>1606</v>
      </c>
      <c r="C223" s="223" t="s">
        <v>609</v>
      </c>
      <c r="D223" s="254" t="s">
        <v>1228</v>
      </c>
      <c r="E223" s="261">
        <v>68.666800000000009</v>
      </c>
      <c r="F223" s="252" t="s">
        <v>781</v>
      </c>
      <c r="G223" s="233" t="s">
        <v>789</v>
      </c>
      <c r="H223" s="231" t="s">
        <v>1070</v>
      </c>
      <c r="I223" s="231" t="s">
        <v>1055</v>
      </c>
      <c r="J223" s="262">
        <v>4.7E-2</v>
      </c>
      <c r="K223" s="262">
        <v>0.16</v>
      </c>
      <c r="L223" s="231" t="s">
        <v>1229</v>
      </c>
      <c r="M223" s="231" t="s">
        <v>1057</v>
      </c>
      <c r="N223" s="231" t="s">
        <v>1066</v>
      </c>
      <c r="O223" s="232" t="s">
        <v>1059</v>
      </c>
      <c r="P223" s="231" t="s">
        <v>1010</v>
      </c>
      <c r="Q223" s="231" t="s">
        <v>968</v>
      </c>
      <c r="R223" s="231"/>
    </row>
    <row r="224" spans="1:18" ht="24" customHeight="1">
      <c r="A224" s="223" t="s">
        <v>609</v>
      </c>
      <c r="B224" s="223">
        <v>1605</v>
      </c>
      <c r="C224" s="223" t="s">
        <v>609</v>
      </c>
      <c r="D224" s="254" t="s">
        <v>711</v>
      </c>
      <c r="E224" s="261">
        <v>12.274800000000001</v>
      </c>
      <c r="F224" s="252" t="s">
        <v>781</v>
      </c>
      <c r="G224" s="233" t="s">
        <v>789</v>
      </c>
      <c r="H224" s="231" t="s">
        <v>1230</v>
      </c>
      <c r="I224" s="231" t="s">
        <v>1001</v>
      </c>
      <c r="J224" s="262">
        <v>1.4E-2</v>
      </c>
      <c r="K224" s="262">
        <v>2.5999999999999999E-2</v>
      </c>
      <c r="L224" s="231" t="s">
        <v>1231</v>
      </c>
      <c r="M224" s="231" t="s">
        <v>973</v>
      </c>
      <c r="N224" s="231" t="s">
        <v>974</v>
      </c>
      <c r="O224" s="232"/>
      <c r="P224" s="231" t="s">
        <v>959</v>
      </c>
      <c r="Q224" s="231" t="s">
        <v>968</v>
      </c>
      <c r="R224" s="231" t="s">
        <v>1232</v>
      </c>
    </row>
    <row r="225" spans="1:18" ht="24" customHeight="1">
      <c r="A225" s="223" t="s">
        <v>609</v>
      </c>
      <c r="B225" s="223">
        <v>1604</v>
      </c>
      <c r="C225" s="223" t="s">
        <v>609</v>
      </c>
      <c r="D225" s="254" t="s">
        <v>712</v>
      </c>
      <c r="E225" s="261">
        <v>13.493800000000002</v>
      </c>
      <c r="F225" s="252" t="s">
        <v>781</v>
      </c>
      <c r="G225" s="233" t="s">
        <v>789</v>
      </c>
      <c r="H225" s="231" t="s">
        <v>1070</v>
      </c>
      <c r="I225" s="231" t="s">
        <v>1025</v>
      </c>
      <c r="J225" s="262">
        <v>5.8999999999999997E-2</v>
      </c>
      <c r="K225" s="262">
        <v>5.8000000000000003E-2</v>
      </c>
      <c r="L225" s="231" t="s">
        <v>1233</v>
      </c>
      <c r="M225" s="231" t="s">
        <v>965</v>
      </c>
      <c r="N225" s="231" t="s">
        <v>966</v>
      </c>
      <c r="O225" s="232"/>
      <c r="P225" s="231" t="s">
        <v>967</v>
      </c>
      <c r="Q225" s="231" t="s">
        <v>968</v>
      </c>
      <c r="R225" s="231" t="s">
        <v>1234</v>
      </c>
    </row>
    <row r="226" spans="1:18" ht="24" customHeight="1">
      <c r="A226" s="223" t="s">
        <v>609</v>
      </c>
      <c r="B226" s="223">
        <v>1588</v>
      </c>
      <c r="C226" s="223" t="s">
        <v>609</v>
      </c>
      <c r="D226" s="254" t="s">
        <v>751</v>
      </c>
      <c r="E226" s="261">
        <v>48.495000000000005</v>
      </c>
      <c r="F226" s="252" t="s">
        <v>781</v>
      </c>
      <c r="G226" s="233" t="s">
        <v>789</v>
      </c>
      <c r="H226" s="231" t="s">
        <v>1035</v>
      </c>
      <c r="I226" s="231" t="s">
        <v>1001</v>
      </c>
      <c r="J226" s="262">
        <v>2.5999999999999999E-2</v>
      </c>
      <c r="K226" s="262">
        <v>4.5999999999999999E-2</v>
      </c>
      <c r="L226" s="231" t="s">
        <v>1235</v>
      </c>
      <c r="M226" s="231" t="s">
        <v>1236</v>
      </c>
      <c r="N226" s="231" t="s">
        <v>1237</v>
      </c>
      <c r="O226" s="232"/>
      <c r="P226" s="231" t="s">
        <v>1238</v>
      </c>
      <c r="Q226" s="231" t="s">
        <v>968</v>
      </c>
      <c r="R226" s="231" t="s">
        <v>1239</v>
      </c>
    </row>
    <row r="227" spans="1:18" ht="24" customHeight="1">
      <c r="A227" s="223" t="s">
        <v>609</v>
      </c>
      <c r="B227" s="223">
        <v>1589</v>
      </c>
      <c r="C227" s="223" t="s">
        <v>609</v>
      </c>
      <c r="D227" s="254" t="s">
        <v>714</v>
      </c>
      <c r="E227" s="261">
        <v>12.423200000000001</v>
      </c>
      <c r="F227" s="252" t="s">
        <v>781</v>
      </c>
      <c r="G227" s="233" t="s">
        <v>789</v>
      </c>
      <c r="H227" s="231" t="s">
        <v>1072</v>
      </c>
      <c r="I227" s="231" t="s">
        <v>1080</v>
      </c>
      <c r="J227" s="262">
        <v>2.4E-2</v>
      </c>
      <c r="K227" s="262">
        <v>0.04</v>
      </c>
      <c r="L227" s="231" t="s">
        <v>1240</v>
      </c>
      <c r="M227" s="231" t="s">
        <v>973</v>
      </c>
      <c r="N227" s="231" t="s">
        <v>1138</v>
      </c>
      <c r="O227" s="232"/>
      <c r="P227" s="231" t="s">
        <v>975</v>
      </c>
      <c r="Q227" s="231" t="s">
        <v>968</v>
      </c>
      <c r="R227" s="231" t="s">
        <v>1082</v>
      </c>
    </row>
    <row r="228" spans="1:18" ht="24" customHeight="1">
      <c r="A228" s="223" t="s">
        <v>609</v>
      </c>
      <c r="B228" s="223">
        <v>1587</v>
      </c>
      <c r="C228" s="223" t="s">
        <v>609</v>
      </c>
      <c r="D228" s="254" t="s">
        <v>1241</v>
      </c>
      <c r="E228" s="261">
        <v>68.666800000000009</v>
      </c>
      <c r="F228" s="252" t="s">
        <v>781</v>
      </c>
      <c r="G228" s="233" t="s">
        <v>789</v>
      </c>
      <c r="H228" s="231" t="s">
        <v>1063</v>
      </c>
      <c r="I228" s="231" t="s">
        <v>1055</v>
      </c>
      <c r="J228" s="262">
        <v>2.9000000000000001E-2</v>
      </c>
      <c r="K228" s="262">
        <v>5.7000000000000002E-2</v>
      </c>
      <c r="L228" s="231" t="s">
        <v>1242</v>
      </c>
      <c r="M228" s="231" t="s">
        <v>1065</v>
      </c>
      <c r="N228" s="231" t="s">
        <v>1066</v>
      </c>
      <c r="O228" s="232" t="s">
        <v>1059</v>
      </c>
      <c r="P228" s="231" t="s">
        <v>1010</v>
      </c>
      <c r="Q228" s="231" t="s">
        <v>968</v>
      </c>
      <c r="R228" s="231"/>
    </row>
    <row r="229" spans="1:18" ht="24" customHeight="1">
      <c r="A229" s="223" t="s">
        <v>609</v>
      </c>
      <c r="B229" s="223">
        <v>1607</v>
      </c>
      <c r="C229" s="223" t="s">
        <v>609</v>
      </c>
      <c r="D229" s="254" t="s">
        <v>1243</v>
      </c>
      <c r="E229" s="261">
        <v>68.666800000000009</v>
      </c>
      <c r="F229" s="252" t="s">
        <v>781</v>
      </c>
      <c r="G229" s="233" t="s">
        <v>789</v>
      </c>
      <c r="H229" s="231" t="s">
        <v>1111</v>
      </c>
      <c r="I229" s="231" t="s">
        <v>1055</v>
      </c>
      <c r="J229" s="231"/>
      <c r="K229" s="262">
        <v>2.4E-2</v>
      </c>
      <c r="L229" s="231" t="s">
        <v>1244</v>
      </c>
      <c r="M229" s="231" t="s">
        <v>1057</v>
      </c>
      <c r="N229" s="231" t="s">
        <v>1066</v>
      </c>
      <c r="O229" s="232" t="s">
        <v>1059</v>
      </c>
      <c r="P229" s="231" t="s">
        <v>1010</v>
      </c>
      <c r="Q229" s="231" t="s">
        <v>968</v>
      </c>
      <c r="R229" s="231"/>
    </row>
    <row r="230" spans="1:18" ht="24" customHeight="1">
      <c r="A230" s="223">
        <v>1553</v>
      </c>
      <c r="B230" s="223">
        <v>1691</v>
      </c>
      <c r="C230" s="223" t="s">
        <v>609</v>
      </c>
      <c r="D230" s="254" t="s">
        <v>1245</v>
      </c>
      <c r="E230" s="261">
        <v>68.666800000000009</v>
      </c>
      <c r="F230" s="252" t="s">
        <v>781</v>
      </c>
      <c r="G230" s="233" t="s">
        <v>789</v>
      </c>
      <c r="H230" s="231" t="s">
        <v>1111</v>
      </c>
      <c r="I230" s="231" t="s">
        <v>1055</v>
      </c>
      <c r="J230" s="262">
        <v>6.8000000000000005E-2</v>
      </c>
      <c r="K230" s="262">
        <v>0.08</v>
      </c>
      <c r="L230" s="231" t="s">
        <v>1246</v>
      </c>
      <c r="M230" s="231" t="s">
        <v>1057</v>
      </c>
      <c r="N230" s="231" t="s">
        <v>1066</v>
      </c>
      <c r="O230" s="232" t="s">
        <v>1059</v>
      </c>
      <c r="P230" s="231" t="s">
        <v>1010</v>
      </c>
      <c r="Q230" s="231" t="s">
        <v>968</v>
      </c>
      <c r="R230" s="231"/>
    </row>
    <row r="231" spans="1:18" ht="24" customHeight="1">
      <c r="A231" s="223">
        <v>15211</v>
      </c>
      <c r="B231" s="223">
        <v>15212</v>
      </c>
      <c r="C231" s="223" t="s">
        <v>609</v>
      </c>
      <c r="D231" s="254" t="s">
        <v>1247</v>
      </c>
      <c r="E231" s="261">
        <v>68.666800000000009</v>
      </c>
      <c r="F231" s="252" t="s">
        <v>781</v>
      </c>
      <c r="G231" s="233" t="s">
        <v>789</v>
      </c>
      <c r="H231" s="231" t="s">
        <v>1063</v>
      </c>
      <c r="I231" s="231" t="s">
        <v>1055</v>
      </c>
      <c r="J231" s="262">
        <v>1.7000000000000001E-2</v>
      </c>
      <c r="K231" s="262">
        <v>7.9000000000000001E-2</v>
      </c>
      <c r="L231" s="231" t="s">
        <v>1248</v>
      </c>
      <c r="M231" s="231" t="s">
        <v>1065</v>
      </c>
      <c r="N231" s="231" t="s">
        <v>1066</v>
      </c>
      <c r="O231" s="232" t="s">
        <v>1059</v>
      </c>
      <c r="P231" s="231" t="s">
        <v>1010</v>
      </c>
      <c r="Q231" s="231" t="s">
        <v>968</v>
      </c>
      <c r="R231" s="231"/>
    </row>
    <row r="232" spans="1:18" ht="24" customHeight="1">
      <c r="A232" s="223">
        <v>1556</v>
      </c>
      <c r="B232" s="223">
        <v>1643</v>
      </c>
      <c r="C232" s="223" t="s">
        <v>609</v>
      </c>
      <c r="D232" s="254" t="s">
        <v>1249</v>
      </c>
      <c r="E232" s="261">
        <v>68.666800000000009</v>
      </c>
      <c r="F232" s="252" t="s">
        <v>781</v>
      </c>
      <c r="G232" s="233" t="s">
        <v>789</v>
      </c>
      <c r="H232" s="231" t="s">
        <v>1063</v>
      </c>
      <c r="I232" s="231" t="s">
        <v>1055</v>
      </c>
      <c r="J232" s="262">
        <v>0.03</v>
      </c>
      <c r="K232" s="262">
        <v>9.4E-2</v>
      </c>
      <c r="L232" s="231" t="s">
        <v>1250</v>
      </c>
      <c r="M232" s="231" t="s">
        <v>1065</v>
      </c>
      <c r="N232" s="231" t="s">
        <v>1066</v>
      </c>
      <c r="O232" s="232" t="s">
        <v>1059</v>
      </c>
      <c r="P232" s="231" t="s">
        <v>1010</v>
      </c>
      <c r="Q232" s="231" t="s">
        <v>968</v>
      </c>
      <c r="R232" s="231"/>
    </row>
    <row r="233" spans="1:18" ht="24" customHeight="1">
      <c r="A233" s="223">
        <v>1554</v>
      </c>
      <c r="B233" s="223">
        <v>1641</v>
      </c>
      <c r="C233" s="223" t="s">
        <v>609</v>
      </c>
      <c r="D233" s="254" t="s">
        <v>1251</v>
      </c>
      <c r="E233" s="261">
        <v>68.666800000000009</v>
      </c>
      <c r="F233" s="252" t="s">
        <v>781</v>
      </c>
      <c r="G233" s="233" t="s">
        <v>789</v>
      </c>
      <c r="H233" s="231" t="s">
        <v>1063</v>
      </c>
      <c r="I233" s="231" t="s">
        <v>1055</v>
      </c>
      <c r="J233" s="262">
        <v>2.5000000000000001E-2</v>
      </c>
      <c r="K233" s="262">
        <v>8.5999999999999993E-2</v>
      </c>
      <c r="L233" s="231" t="s">
        <v>1252</v>
      </c>
      <c r="M233" s="231" t="s">
        <v>1065</v>
      </c>
      <c r="N233" s="231" t="s">
        <v>1066</v>
      </c>
      <c r="O233" s="232" t="s">
        <v>1059</v>
      </c>
      <c r="P233" s="231" t="s">
        <v>1010</v>
      </c>
      <c r="Q233" s="231" t="s">
        <v>968</v>
      </c>
      <c r="R233" s="231"/>
    </row>
    <row r="234" spans="1:18" ht="24" customHeight="1">
      <c r="A234" s="223">
        <v>1555</v>
      </c>
      <c r="B234" s="223">
        <v>1642</v>
      </c>
      <c r="C234" s="223" t="s">
        <v>609</v>
      </c>
      <c r="D234" s="254" t="s">
        <v>715</v>
      </c>
      <c r="E234" s="261">
        <v>26.383400000000002</v>
      </c>
      <c r="F234" s="252" t="s">
        <v>781</v>
      </c>
      <c r="G234" s="233" t="s">
        <v>789</v>
      </c>
      <c r="H234" s="231" t="s">
        <v>1253</v>
      </c>
      <c r="I234" s="231" t="s">
        <v>1254</v>
      </c>
      <c r="J234" s="231"/>
      <c r="K234" s="231"/>
      <c r="L234" s="231" t="s">
        <v>1255</v>
      </c>
      <c r="M234" s="231" t="s">
        <v>1256</v>
      </c>
      <c r="N234" s="231" t="s">
        <v>1257</v>
      </c>
      <c r="O234" s="232"/>
      <c r="P234" s="231" t="s">
        <v>967</v>
      </c>
      <c r="Q234" s="231" t="s">
        <v>968</v>
      </c>
      <c r="R234" s="231"/>
    </row>
    <row r="235" spans="1:18" ht="24" customHeight="1">
      <c r="A235" s="223">
        <v>1557</v>
      </c>
      <c r="B235" s="223">
        <v>1692</v>
      </c>
      <c r="C235" s="223" t="s">
        <v>609</v>
      </c>
      <c r="D235" s="254" t="s">
        <v>1258</v>
      </c>
      <c r="E235" s="261">
        <v>40.502600000000001</v>
      </c>
      <c r="F235" s="252" t="s">
        <v>781</v>
      </c>
      <c r="G235" s="233" t="s">
        <v>789</v>
      </c>
      <c r="H235" s="231" t="s">
        <v>1259</v>
      </c>
      <c r="I235" s="231" t="s">
        <v>1260</v>
      </c>
      <c r="J235" s="262">
        <v>1.4999999999999999E-2</v>
      </c>
      <c r="K235" s="262">
        <v>4.7E-2</v>
      </c>
      <c r="L235" s="231" t="s">
        <v>1261</v>
      </c>
      <c r="M235" s="231" t="s">
        <v>1262</v>
      </c>
      <c r="N235" s="231" t="s">
        <v>1263</v>
      </c>
      <c r="O235" s="232"/>
      <c r="P235" s="231" t="s">
        <v>959</v>
      </c>
      <c r="Q235" s="231" t="s">
        <v>1264</v>
      </c>
      <c r="R235" s="231" t="s">
        <v>1265</v>
      </c>
    </row>
    <row r="236" spans="1:18" ht="24" customHeight="1">
      <c r="A236" s="223">
        <v>520076</v>
      </c>
      <c r="B236" s="223">
        <v>520079</v>
      </c>
      <c r="C236" s="223" t="s">
        <v>609</v>
      </c>
      <c r="D236" s="254" t="s">
        <v>1266</v>
      </c>
      <c r="E236" s="261">
        <v>68.666800000000009</v>
      </c>
      <c r="F236" s="252" t="s">
        <v>781</v>
      </c>
      <c r="G236" s="233" t="s">
        <v>789</v>
      </c>
      <c r="H236" s="231" t="s">
        <v>1111</v>
      </c>
      <c r="I236" s="231" t="s">
        <v>1055</v>
      </c>
      <c r="J236" s="262">
        <v>4.2999999999999997E-2</v>
      </c>
      <c r="K236" s="262">
        <v>9.2999999999999999E-2</v>
      </c>
      <c r="L236" s="231" t="s">
        <v>1267</v>
      </c>
      <c r="M236" s="231" t="s">
        <v>1057</v>
      </c>
      <c r="N236" s="231" t="s">
        <v>1066</v>
      </c>
      <c r="O236" s="232" t="s">
        <v>1059</v>
      </c>
      <c r="P236" s="231" t="s">
        <v>1010</v>
      </c>
      <c r="Q236" s="231" t="s">
        <v>968</v>
      </c>
      <c r="R236" s="231"/>
    </row>
    <row r="237" spans="1:18" ht="24" customHeight="1">
      <c r="A237" s="223">
        <v>520077</v>
      </c>
      <c r="B237" s="223">
        <v>520078</v>
      </c>
      <c r="C237" s="223" t="s">
        <v>609</v>
      </c>
      <c r="D237" s="254" t="s">
        <v>1268</v>
      </c>
      <c r="E237" s="261">
        <v>68.666800000000009</v>
      </c>
      <c r="F237" s="252" t="s">
        <v>781</v>
      </c>
      <c r="G237" s="233" t="s">
        <v>789</v>
      </c>
      <c r="H237" s="231" t="s">
        <v>1063</v>
      </c>
      <c r="I237" s="231" t="s">
        <v>1055</v>
      </c>
      <c r="J237" s="262">
        <v>1.7999999999999999E-2</v>
      </c>
      <c r="K237" s="262">
        <v>6.3E-2</v>
      </c>
      <c r="L237" s="231" t="s">
        <v>1252</v>
      </c>
      <c r="M237" s="231" t="s">
        <v>1065</v>
      </c>
      <c r="N237" s="231" t="s">
        <v>1066</v>
      </c>
      <c r="O237" s="232" t="s">
        <v>1059</v>
      </c>
      <c r="P237" s="231" t="s">
        <v>1010</v>
      </c>
      <c r="Q237" s="231" t="s">
        <v>968</v>
      </c>
      <c r="R237" s="231"/>
    </row>
    <row r="238" spans="1:18" ht="24" customHeight="1">
      <c r="A238" s="223">
        <v>1558</v>
      </c>
      <c r="B238" s="223">
        <v>1698</v>
      </c>
      <c r="C238" s="223" t="s">
        <v>609</v>
      </c>
      <c r="D238" s="254" t="s">
        <v>752</v>
      </c>
      <c r="E238" s="261">
        <v>45.304400000000001</v>
      </c>
      <c r="F238" s="252" t="s">
        <v>781</v>
      </c>
      <c r="G238" s="233" t="s">
        <v>789</v>
      </c>
      <c r="H238" s="231" t="s">
        <v>1269</v>
      </c>
      <c r="I238" s="231" t="s">
        <v>1260</v>
      </c>
      <c r="J238" s="262">
        <v>3.1E-2</v>
      </c>
      <c r="K238" s="262">
        <v>7.5999999999999998E-2</v>
      </c>
      <c r="L238" s="231" t="s">
        <v>1270</v>
      </c>
      <c r="M238" s="231" t="s">
        <v>1271</v>
      </c>
      <c r="N238" s="231" t="s">
        <v>1272</v>
      </c>
      <c r="O238" s="232"/>
      <c r="P238" s="231" t="s">
        <v>1010</v>
      </c>
      <c r="Q238" s="231" t="s">
        <v>968</v>
      </c>
      <c r="R238" s="231"/>
    </row>
    <row r="239" spans="1:18" ht="24" customHeight="1">
      <c r="A239" s="223">
        <v>1001742</v>
      </c>
      <c r="B239" s="223">
        <v>5500075</v>
      </c>
      <c r="C239" s="223" t="s">
        <v>609</v>
      </c>
      <c r="D239" s="254" t="s">
        <v>753</v>
      </c>
      <c r="E239" s="261">
        <v>61.490600000000001</v>
      </c>
      <c r="F239" s="252" t="s">
        <v>781</v>
      </c>
      <c r="G239" s="233" t="s">
        <v>789</v>
      </c>
      <c r="H239" s="231" t="s">
        <v>1273</v>
      </c>
      <c r="I239" s="231" t="s">
        <v>1025</v>
      </c>
      <c r="J239" s="262">
        <v>4.3999999999999997E-2</v>
      </c>
      <c r="K239" s="262">
        <v>5.2999999999999999E-2</v>
      </c>
      <c r="L239" s="231" t="s">
        <v>1274</v>
      </c>
      <c r="M239" s="231" t="s">
        <v>1256</v>
      </c>
      <c r="N239" s="231" t="s">
        <v>1061</v>
      </c>
      <c r="O239" s="232"/>
      <c r="P239" s="231" t="s">
        <v>1010</v>
      </c>
      <c r="Q239" s="231" t="s">
        <v>968</v>
      </c>
      <c r="R239" s="231"/>
    </row>
    <row r="240" spans="1:18" ht="24" customHeight="1">
      <c r="A240" s="223">
        <v>1559</v>
      </c>
      <c r="B240" s="223">
        <v>1591</v>
      </c>
      <c r="C240" s="223" t="s">
        <v>609</v>
      </c>
      <c r="D240" s="254" t="s">
        <v>754</v>
      </c>
      <c r="E240" s="261">
        <v>65.211200000000005</v>
      </c>
      <c r="F240" s="252" t="s">
        <v>781</v>
      </c>
      <c r="G240" s="233" t="s">
        <v>789</v>
      </c>
      <c r="H240" s="231" t="s">
        <v>1275</v>
      </c>
      <c r="I240" s="231" t="s">
        <v>1031</v>
      </c>
      <c r="J240" s="262">
        <v>1.0999999999999999E-2</v>
      </c>
      <c r="K240" s="262">
        <v>6.6000000000000003E-2</v>
      </c>
      <c r="L240" s="231" t="s">
        <v>1276</v>
      </c>
      <c r="M240" s="231" t="s">
        <v>1277</v>
      </c>
      <c r="N240" s="231" t="s">
        <v>1278</v>
      </c>
      <c r="O240" s="232"/>
      <c r="P240" s="231" t="s">
        <v>975</v>
      </c>
      <c r="Q240" s="231" t="s">
        <v>968</v>
      </c>
      <c r="R240" s="231" t="s">
        <v>1279</v>
      </c>
    </row>
    <row r="241" spans="1:18" ht="24" customHeight="1">
      <c r="A241" s="223">
        <v>1743</v>
      </c>
      <c r="B241" s="223">
        <v>5500076</v>
      </c>
      <c r="C241" s="223" t="s">
        <v>609</v>
      </c>
      <c r="D241" s="254" t="s">
        <v>755</v>
      </c>
      <c r="E241" s="261">
        <v>42.537800000000004</v>
      </c>
      <c r="F241" s="252" t="s">
        <v>781</v>
      </c>
      <c r="G241" s="233" t="s">
        <v>789</v>
      </c>
      <c r="H241" s="231" t="s">
        <v>1040</v>
      </c>
      <c r="I241" s="231" t="s">
        <v>1025</v>
      </c>
      <c r="J241" s="262">
        <v>1.7000000000000001E-2</v>
      </c>
      <c r="K241" s="262">
        <v>3.9E-2</v>
      </c>
      <c r="L241" s="231" t="s">
        <v>1142</v>
      </c>
      <c r="M241" s="231" t="s">
        <v>1042</v>
      </c>
      <c r="N241" s="231" t="s">
        <v>1280</v>
      </c>
      <c r="O241" s="232"/>
      <c r="P241" s="231" t="s">
        <v>1010</v>
      </c>
      <c r="Q241" s="231" t="s">
        <v>968</v>
      </c>
      <c r="R241" s="231" t="s">
        <v>1281</v>
      </c>
    </row>
    <row r="242" spans="1:18" ht="24" customHeight="1">
      <c r="A242" s="223">
        <v>1560</v>
      </c>
      <c r="B242" s="223">
        <v>1592</v>
      </c>
      <c r="C242" s="223" t="s">
        <v>609</v>
      </c>
      <c r="D242" s="254" t="s">
        <v>717</v>
      </c>
      <c r="E242" s="261">
        <v>40.481400000000001</v>
      </c>
      <c r="F242" s="252" t="s">
        <v>781</v>
      </c>
      <c r="G242" s="233" t="s">
        <v>789</v>
      </c>
      <c r="H242" s="231" t="s">
        <v>1024</v>
      </c>
      <c r="I242" s="231" t="s">
        <v>1282</v>
      </c>
      <c r="J242" s="262">
        <v>4.5999999999999999E-2</v>
      </c>
      <c r="K242" s="262">
        <v>7.0999999999999994E-2</v>
      </c>
      <c r="L242" s="231" t="s">
        <v>1283</v>
      </c>
      <c r="M242" s="231" t="s">
        <v>1027</v>
      </c>
      <c r="N242" s="231" t="s">
        <v>1061</v>
      </c>
      <c r="O242" s="232"/>
      <c r="P242" s="231" t="s">
        <v>975</v>
      </c>
      <c r="Q242" s="231" t="s">
        <v>968</v>
      </c>
      <c r="R242" s="231" t="s">
        <v>1082</v>
      </c>
    </row>
    <row r="243" spans="1:18" ht="24" customHeight="1">
      <c r="A243" s="223">
        <v>1595</v>
      </c>
      <c r="B243" s="223" t="s">
        <v>609</v>
      </c>
      <c r="C243" s="223" t="s">
        <v>609</v>
      </c>
      <c r="D243" s="254" t="s">
        <v>756</v>
      </c>
      <c r="E243" s="261">
        <v>17.1508</v>
      </c>
      <c r="F243" s="252" t="s">
        <v>781</v>
      </c>
      <c r="G243" s="233" t="s">
        <v>789</v>
      </c>
      <c r="H243" s="231" t="s">
        <v>1070</v>
      </c>
      <c r="I243" s="231" t="s">
        <v>1055</v>
      </c>
      <c r="J243" s="262">
        <v>2.4E-2</v>
      </c>
      <c r="K243" s="262">
        <v>3.6999999999999998E-2</v>
      </c>
      <c r="L243" s="231" t="s">
        <v>1284</v>
      </c>
      <c r="M243" s="231" t="s">
        <v>1285</v>
      </c>
      <c r="N243" s="231" t="s">
        <v>1074</v>
      </c>
      <c r="O243" s="232"/>
      <c r="P243" s="231" t="s">
        <v>1010</v>
      </c>
      <c r="Q243" s="231" t="s">
        <v>1286</v>
      </c>
      <c r="R243" s="231" t="s">
        <v>1287</v>
      </c>
    </row>
    <row r="244" spans="1:18" ht="24" customHeight="1">
      <c r="A244" s="223">
        <v>5500077</v>
      </c>
      <c r="B244" s="223" t="s">
        <v>609</v>
      </c>
      <c r="C244" s="223" t="s">
        <v>609</v>
      </c>
      <c r="D244" s="254" t="s">
        <v>1290</v>
      </c>
      <c r="E244" s="261">
        <v>68.666800000000009</v>
      </c>
      <c r="F244" s="252" t="s">
        <v>781</v>
      </c>
      <c r="G244" s="233" t="s">
        <v>789</v>
      </c>
      <c r="H244" s="231" t="s">
        <v>1024</v>
      </c>
      <c r="I244" s="231" t="s">
        <v>1055</v>
      </c>
      <c r="J244" s="262">
        <v>1.7000000000000001E-2</v>
      </c>
      <c r="K244" s="262">
        <v>4.3999999999999997E-2</v>
      </c>
      <c r="L244" s="231" t="s">
        <v>1291</v>
      </c>
      <c r="M244" s="231" t="s">
        <v>1057</v>
      </c>
      <c r="N244" s="231" t="s">
        <v>1066</v>
      </c>
      <c r="O244" s="232" t="s">
        <v>1059</v>
      </c>
      <c r="P244" s="231" t="s">
        <v>1010</v>
      </c>
      <c r="Q244" s="231" t="s">
        <v>968</v>
      </c>
      <c r="R244" s="231"/>
    </row>
    <row r="245" spans="1:18" ht="24" customHeight="1">
      <c r="A245" s="223">
        <v>5500077</v>
      </c>
      <c r="B245" s="223">
        <v>5500078</v>
      </c>
      <c r="C245" s="223" t="s">
        <v>609</v>
      </c>
      <c r="D245" s="254" t="s">
        <v>1292</v>
      </c>
      <c r="E245" s="261">
        <v>68.666800000000009</v>
      </c>
      <c r="F245" s="252" t="s">
        <v>781</v>
      </c>
      <c r="G245" s="233" t="s">
        <v>789</v>
      </c>
      <c r="H245" s="231" t="s">
        <v>1024</v>
      </c>
      <c r="I245" s="231" t="s">
        <v>1055</v>
      </c>
      <c r="J245" s="262">
        <v>3.9E-2</v>
      </c>
      <c r="K245" s="262">
        <v>4.9000000000000002E-2</v>
      </c>
      <c r="L245" s="231" t="s">
        <v>1293</v>
      </c>
      <c r="M245" s="231" t="s">
        <v>1057</v>
      </c>
      <c r="N245" s="231" t="s">
        <v>1066</v>
      </c>
      <c r="O245" s="232" t="s">
        <v>1059</v>
      </c>
      <c r="P245" s="231" t="s">
        <v>1010</v>
      </c>
      <c r="Q245" s="231" t="s">
        <v>968</v>
      </c>
      <c r="R245" s="231"/>
    </row>
    <row r="246" spans="1:18" ht="24" customHeight="1">
      <c r="A246" s="223">
        <v>5500173</v>
      </c>
      <c r="B246" s="223">
        <v>5500167</v>
      </c>
      <c r="C246" s="223" t="s">
        <v>609</v>
      </c>
      <c r="D246" s="254" t="s">
        <v>1294</v>
      </c>
      <c r="E246" s="261">
        <v>68.666800000000009</v>
      </c>
      <c r="F246" s="264" t="s">
        <v>781</v>
      </c>
      <c r="G246" s="233" t="s">
        <v>789</v>
      </c>
      <c r="H246" s="231" t="s">
        <v>1063</v>
      </c>
      <c r="I246" s="231" t="s">
        <v>1055</v>
      </c>
      <c r="J246" s="262">
        <v>2.7E-2</v>
      </c>
      <c r="K246" s="262">
        <v>7.0999999999999994E-2</v>
      </c>
      <c r="L246" s="231" t="s">
        <v>1295</v>
      </c>
      <c r="M246" s="231" t="s">
        <v>1065</v>
      </c>
      <c r="N246" s="231" t="s">
        <v>1066</v>
      </c>
      <c r="O246" s="232" t="s">
        <v>1059</v>
      </c>
      <c r="P246" s="231" t="s">
        <v>1010</v>
      </c>
      <c r="Q246" s="231" t="s">
        <v>968</v>
      </c>
      <c r="R246" s="231"/>
    </row>
    <row r="247" spans="1:18" ht="24" customHeight="1">
      <c r="A247" s="223">
        <v>1597</v>
      </c>
      <c r="B247" s="223">
        <v>1597</v>
      </c>
      <c r="C247" s="223" t="s">
        <v>609</v>
      </c>
      <c r="D247" s="254" t="s">
        <v>1296</v>
      </c>
      <c r="E247" s="261">
        <v>68.666800000000009</v>
      </c>
      <c r="F247" s="252" t="s">
        <v>781</v>
      </c>
      <c r="G247" s="233" t="s">
        <v>789</v>
      </c>
      <c r="H247" s="231" t="s">
        <v>1063</v>
      </c>
      <c r="I247" s="231" t="s">
        <v>1055</v>
      </c>
      <c r="J247" s="262">
        <v>2.1999999999999999E-2</v>
      </c>
      <c r="K247" s="262">
        <v>7.3999999999999996E-2</v>
      </c>
      <c r="L247" s="231" t="s">
        <v>1297</v>
      </c>
      <c r="M247" s="231" t="s">
        <v>1065</v>
      </c>
      <c r="N247" s="231" t="s">
        <v>1066</v>
      </c>
      <c r="O247" s="232" t="s">
        <v>1059</v>
      </c>
      <c r="P247" s="231" t="s">
        <v>1010</v>
      </c>
      <c r="Q247" s="231" t="s">
        <v>968</v>
      </c>
      <c r="R247" s="231"/>
    </row>
    <row r="248" spans="1:18" ht="24" customHeight="1">
      <c r="A248" s="225" t="s">
        <v>942</v>
      </c>
      <c r="B248" s="225" t="s">
        <v>942</v>
      </c>
      <c r="C248" s="223" t="s">
        <v>609</v>
      </c>
      <c r="D248" s="254" t="s">
        <v>718</v>
      </c>
      <c r="E248" s="261">
        <v>13.2818</v>
      </c>
      <c r="F248" s="252" t="s">
        <v>781</v>
      </c>
      <c r="G248" s="233" t="s">
        <v>789</v>
      </c>
      <c r="H248" s="231" t="s">
        <v>1040</v>
      </c>
      <c r="I248" s="231" t="s">
        <v>1025</v>
      </c>
      <c r="J248" s="262">
        <v>4.3999999999999997E-2</v>
      </c>
      <c r="K248" s="262">
        <v>7.9000000000000001E-2</v>
      </c>
      <c r="L248" s="231" t="s">
        <v>1026</v>
      </c>
      <c r="M248" s="231" t="s">
        <v>973</v>
      </c>
      <c r="N248" s="231" t="s">
        <v>1074</v>
      </c>
      <c r="O248" s="232"/>
      <c r="P248" s="231" t="s">
        <v>975</v>
      </c>
      <c r="Q248" s="231" t="s">
        <v>968</v>
      </c>
      <c r="R248" s="231" t="s">
        <v>1082</v>
      </c>
    </row>
    <row r="249" spans="1:18" ht="24" customHeight="1">
      <c r="A249" s="223">
        <v>5500172</v>
      </c>
      <c r="B249" s="223">
        <v>5500166</v>
      </c>
      <c r="C249" s="223" t="s">
        <v>609</v>
      </c>
      <c r="D249" s="254" t="s">
        <v>1298</v>
      </c>
      <c r="E249" s="261">
        <v>68.666800000000009</v>
      </c>
      <c r="F249" s="252" t="s">
        <v>781</v>
      </c>
      <c r="G249" s="233" t="s">
        <v>789</v>
      </c>
      <c r="H249" s="231" t="s">
        <v>1063</v>
      </c>
      <c r="I249" s="231" t="s">
        <v>1055</v>
      </c>
      <c r="J249" s="262">
        <v>2.7E-2</v>
      </c>
      <c r="K249" s="262">
        <v>8.3000000000000004E-2</v>
      </c>
      <c r="L249" s="231" t="s">
        <v>1299</v>
      </c>
      <c r="M249" s="231" t="s">
        <v>1065</v>
      </c>
      <c r="N249" s="231" t="s">
        <v>1066</v>
      </c>
      <c r="O249" s="232" t="s">
        <v>1059</v>
      </c>
      <c r="P249" s="231" t="s">
        <v>1010</v>
      </c>
      <c r="Q249" s="231" t="s">
        <v>968</v>
      </c>
      <c r="R249" s="231"/>
    </row>
    <row r="250" spans="1:18" ht="24" customHeight="1">
      <c r="A250" s="223">
        <v>1598</v>
      </c>
      <c r="B250" s="223">
        <v>1598</v>
      </c>
      <c r="C250" s="223" t="s">
        <v>609</v>
      </c>
      <c r="D250" s="254" t="s">
        <v>1300</v>
      </c>
      <c r="E250" s="261">
        <v>59.8688</v>
      </c>
      <c r="F250" s="252" t="s">
        <v>781</v>
      </c>
      <c r="G250" s="233" t="s">
        <v>789</v>
      </c>
      <c r="H250" s="231"/>
      <c r="I250" s="231" t="s">
        <v>1055</v>
      </c>
      <c r="J250" s="262">
        <v>4.7E-2</v>
      </c>
      <c r="K250" s="262">
        <v>0.14399999999999999</v>
      </c>
      <c r="L250" s="231" t="s">
        <v>1301</v>
      </c>
      <c r="M250" s="231"/>
      <c r="N250" s="231"/>
      <c r="O250" s="232"/>
      <c r="P250" s="231" t="s">
        <v>1010</v>
      </c>
      <c r="Q250" s="231" t="s">
        <v>968</v>
      </c>
      <c r="R250" s="231"/>
    </row>
    <row r="251" spans="1:18" ht="24" customHeight="1">
      <c r="A251" s="225" t="s">
        <v>941</v>
      </c>
      <c r="B251" s="225" t="s">
        <v>941</v>
      </c>
      <c r="C251" s="223" t="s">
        <v>609</v>
      </c>
      <c r="D251" s="254" t="s">
        <v>1302</v>
      </c>
      <c r="E251" s="261">
        <v>68.666800000000009</v>
      </c>
      <c r="F251" s="252" t="s">
        <v>781</v>
      </c>
      <c r="G251" s="233" t="s">
        <v>789</v>
      </c>
      <c r="H251" s="231" t="s">
        <v>1070</v>
      </c>
      <c r="I251" s="231" t="s">
        <v>1055</v>
      </c>
      <c r="J251" s="262">
        <v>4.8000000000000001E-2</v>
      </c>
      <c r="K251" s="262">
        <v>6.9000000000000006E-2</v>
      </c>
      <c r="L251" s="231" t="s">
        <v>1303</v>
      </c>
      <c r="M251" s="231" t="s">
        <v>1057</v>
      </c>
      <c r="N251" s="231" t="s">
        <v>1066</v>
      </c>
      <c r="O251" s="232" t="s">
        <v>1059</v>
      </c>
      <c r="P251" s="231" t="s">
        <v>1010</v>
      </c>
      <c r="Q251" s="231" t="s">
        <v>968</v>
      </c>
      <c r="R251" s="231"/>
    </row>
    <row r="252" spans="1:18" ht="24" customHeight="1">
      <c r="A252" s="223">
        <v>5500174</v>
      </c>
      <c r="B252" s="223" t="s">
        <v>609</v>
      </c>
      <c r="C252" s="223" t="s">
        <v>609</v>
      </c>
      <c r="D252" s="254" t="s">
        <v>757</v>
      </c>
      <c r="E252" s="261">
        <v>17.977600000000002</v>
      </c>
      <c r="F252" s="252" t="s">
        <v>781</v>
      </c>
      <c r="G252" s="233" t="s">
        <v>789</v>
      </c>
      <c r="H252" s="231" t="s">
        <v>1024</v>
      </c>
      <c r="I252" s="231" t="s">
        <v>1055</v>
      </c>
      <c r="J252" s="262">
        <v>5.2999999999999999E-2</v>
      </c>
      <c r="K252" s="262">
        <v>8.8999999999999996E-2</v>
      </c>
      <c r="L252" s="231" t="s">
        <v>1284</v>
      </c>
      <c r="M252" s="231" t="s">
        <v>965</v>
      </c>
      <c r="N252" s="231" t="s">
        <v>966</v>
      </c>
      <c r="O252" s="232"/>
      <c r="P252" s="231" t="s">
        <v>975</v>
      </c>
      <c r="Q252" s="231" t="s">
        <v>1304</v>
      </c>
      <c r="R252" s="231" t="s">
        <v>1305</v>
      </c>
    </row>
    <row r="253" spans="1:18" ht="24" customHeight="1">
      <c r="A253" s="223">
        <v>5500171</v>
      </c>
      <c r="B253" s="223" t="s">
        <v>609</v>
      </c>
      <c r="C253" s="223" t="s">
        <v>609</v>
      </c>
      <c r="D253" s="254" t="s">
        <v>1306</v>
      </c>
      <c r="E253" s="261">
        <v>68.666800000000009</v>
      </c>
      <c r="F253" s="252" t="s">
        <v>781</v>
      </c>
      <c r="G253" s="233" t="s">
        <v>789</v>
      </c>
      <c r="H253" s="231" t="s">
        <v>1063</v>
      </c>
      <c r="I253" s="231" t="s">
        <v>1055</v>
      </c>
      <c r="J253" s="262">
        <v>1.7999999999999999E-2</v>
      </c>
      <c r="K253" s="262">
        <v>7.4999999999999997E-2</v>
      </c>
      <c r="L253" s="231" t="s">
        <v>1307</v>
      </c>
      <c r="M253" s="231" t="s">
        <v>1065</v>
      </c>
      <c r="N253" s="231" t="s">
        <v>1066</v>
      </c>
      <c r="O253" s="232" t="s">
        <v>1059</v>
      </c>
      <c r="P253" s="231" t="s">
        <v>1010</v>
      </c>
      <c r="Q253" s="231" t="s">
        <v>968</v>
      </c>
      <c r="R253" s="231"/>
    </row>
    <row r="254" spans="1:18" ht="24" customHeight="1">
      <c r="A254" s="223">
        <v>46117</v>
      </c>
      <c r="B254" s="223">
        <v>1001770</v>
      </c>
      <c r="C254" s="223" t="s">
        <v>609</v>
      </c>
      <c r="D254" s="254" t="s">
        <v>758</v>
      </c>
      <c r="E254" s="261">
        <v>68.666800000000009</v>
      </c>
      <c r="F254" s="252" t="s">
        <v>781</v>
      </c>
      <c r="G254" s="233" t="s">
        <v>789</v>
      </c>
      <c r="H254" s="231" t="s">
        <v>1308</v>
      </c>
      <c r="I254" s="231" t="s">
        <v>1055</v>
      </c>
      <c r="J254" s="262">
        <v>0.13700000000000001</v>
      </c>
      <c r="K254" s="262">
        <v>0.1</v>
      </c>
      <c r="L254" s="231" t="s">
        <v>1309</v>
      </c>
      <c r="M254" s="231" t="s">
        <v>1057</v>
      </c>
      <c r="N254" s="231" t="s">
        <v>1066</v>
      </c>
      <c r="O254" s="232"/>
      <c r="P254" s="231" t="s">
        <v>1010</v>
      </c>
      <c r="Q254" s="231" t="s">
        <v>968</v>
      </c>
      <c r="R254" s="231"/>
    </row>
    <row r="255" spans="1:18" ht="24" customHeight="1">
      <c r="A255" s="223">
        <v>15207</v>
      </c>
      <c r="B255" s="223">
        <v>15208</v>
      </c>
      <c r="C255" s="223" t="s">
        <v>609</v>
      </c>
      <c r="D255" s="254" t="s">
        <v>1658</v>
      </c>
      <c r="E255" s="261">
        <v>13</v>
      </c>
      <c r="F255" s="252" t="s">
        <v>781</v>
      </c>
      <c r="G255" s="233" t="s">
        <v>789</v>
      </c>
      <c r="H255" s="231" t="s">
        <v>1311</v>
      </c>
      <c r="I255" s="231" t="s">
        <v>1312</v>
      </c>
      <c r="J255" s="231"/>
      <c r="K255" s="231"/>
      <c r="L255" s="231"/>
      <c r="M255" s="231"/>
      <c r="N255" s="231"/>
      <c r="O255" s="232"/>
      <c r="P255" s="231" t="s">
        <v>979</v>
      </c>
      <c r="Q255" s="231" t="s">
        <v>1313</v>
      </c>
      <c r="R255" s="231"/>
    </row>
    <row r="256" spans="1:18" ht="24" customHeight="1">
      <c r="A256" s="223">
        <v>5500177</v>
      </c>
      <c r="B256" s="223" t="s">
        <v>609</v>
      </c>
      <c r="C256" s="223" t="s">
        <v>609</v>
      </c>
      <c r="D256" s="254" t="s">
        <v>1659</v>
      </c>
      <c r="E256" s="261">
        <v>17.871600000000001</v>
      </c>
      <c r="F256" s="252" t="s">
        <v>781</v>
      </c>
      <c r="G256" s="233" t="s">
        <v>789</v>
      </c>
      <c r="H256" s="231" t="s">
        <v>1314</v>
      </c>
      <c r="I256" s="231"/>
      <c r="J256" s="231"/>
      <c r="K256" s="231"/>
      <c r="L256" s="231"/>
      <c r="M256" s="231"/>
      <c r="N256" s="231"/>
      <c r="O256" s="232"/>
      <c r="P256" s="231"/>
      <c r="Q256" s="231"/>
      <c r="R256" s="231"/>
    </row>
    <row r="257" spans="1:18" ht="24" customHeight="1">
      <c r="A257" s="223">
        <v>520089</v>
      </c>
      <c r="B257" s="223">
        <v>520081</v>
      </c>
      <c r="C257" s="223" t="s">
        <v>609</v>
      </c>
      <c r="D257" s="254" t="s">
        <v>1660</v>
      </c>
      <c r="E257" s="261">
        <v>10.112399999999999</v>
      </c>
      <c r="F257" s="252" t="s">
        <v>781</v>
      </c>
      <c r="G257" s="233" t="s">
        <v>789</v>
      </c>
      <c r="H257" s="231" t="s">
        <v>1314</v>
      </c>
      <c r="I257" s="231"/>
      <c r="J257" s="231"/>
      <c r="K257" s="231"/>
      <c r="L257" s="231"/>
      <c r="M257" s="231"/>
      <c r="N257" s="231"/>
      <c r="O257" s="232"/>
      <c r="P257" s="231"/>
      <c r="Q257" s="231"/>
      <c r="R257" s="231"/>
    </row>
    <row r="258" spans="1:18" ht="24" customHeight="1">
      <c r="A258" s="223">
        <v>5500170</v>
      </c>
      <c r="B258" s="223" t="s">
        <v>609</v>
      </c>
      <c r="C258" s="223" t="s">
        <v>609</v>
      </c>
      <c r="D258" s="254" t="s">
        <v>728</v>
      </c>
      <c r="E258" s="261">
        <v>17.437000000000001</v>
      </c>
      <c r="F258" s="252" t="s">
        <v>781</v>
      </c>
      <c r="G258" s="233" t="s">
        <v>789</v>
      </c>
      <c r="H258" s="231" t="s">
        <v>1072</v>
      </c>
      <c r="I258" s="231" t="s">
        <v>1315</v>
      </c>
      <c r="J258" s="262">
        <v>3.5999999999999997E-2</v>
      </c>
      <c r="K258" s="262">
        <v>5.7000000000000002E-2</v>
      </c>
      <c r="L258" s="231" t="s">
        <v>1316</v>
      </c>
      <c r="M258" s="231" t="s">
        <v>973</v>
      </c>
      <c r="N258" s="231" t="s">
        <v>1074</v>
      </c>
      <c r="O258" s="232"/>
      <c r="P258" s="231" t="s">
        <v>975</v>
      </c>
      <c r="Q258" s="231" t="s">
        <v>968</v>
      </c>
      <c r="R258" s="231" t="s">
        <v>1082</v>
      </c>
    </row>
    <row r="259" spans="1:18" ht="24" customHeight="1">
      <c r="A259" s="223">
        <v>5500175</v>
      </c>
      <c r="B259" s="223" t="s">
        <v>609</v>
      </c>
      <c r="C259" s="223" t="s">
        <v>609</v>
      </c>
      <c r="D259" s="254" t="s">
        <v>759</v>
      </c>
      <c r="E259" s="261">
        <v>44.371600000000001</v>
      </c>
      <c r="F259" s="252" t="s">
        <v>781</v>
      </c>
      <c r="G259" s="233" t="s">
        <v>789</v>
      </c>
      <c r="H259" s="231" t="s">
        <v>1317</v>
      </c>
      <c r="I259" s="231" t="s">
        <v>1031</v>
      </c>
      <c r="J259" s="262">
        <v>2.5000000000000001E-2</v>
      </c>
      <c r="K259" s="262">
        <v>0.14699999999999999</v>
      </c>
      <c r="L259" s="231" t="s">
        <v>1318</v>
      </c>
      <c r="M259" s="231" t="s">
        <v>1262</v>
      </c>
      <c r="N259" s="231" t="s">
        <v>1263</v>
      </c>
      <c r="O259" s="232"/>
      <c r="P259" s="231" t="s">
        <v>1010</v>
      </c>
      <c r="Q259" s="231" t="s">
        <v>968</v>
      </c>
      <c r="R259" s="231" t="s">
        <v>1319</v>
      </c>
    </row>
    <row r="260" spans="1:18" ht="24" customHeight="1">
      <c r="A260" s="223">
        <v>5500169</v>
      </c>
      <c r="B260" s="223" t="s">
        <v>609</v>
      </c>
      <c r="C260" s="223" t="s">
        <v>609</v>
      </c>
      <c r="D260" s="254" t="s">
        <v>1662</v>
      </c>
      <c r="E260" s="261">
        <v>35.987000000000002</v>
      </c>
      <c r="F260" s="252" t="s">
        <v>781</v>
      </c>
      <c r="G260" s="233" t="s">
        <v>789</v>
      </c>
      <c r="H260" s="231"/>
      <c r="I260" s="231"/>
      <c r="J260" s="231"/>
      <c r="K260" s="231"/>
      <c r="L260" s="231"/>
      <c r="M260" s="231"/>
      <c r="N260" s="231" t="s">
        <v>983</v>
      </c>
      <c r="O260" s="232"/>
      <c r="P260" s="231" t="s">
        <v>979</v>
      </c>
      <c r="Q260" s="231" t="s">
        <v>968</v>
      </c>
      <c r="R260" s="231"/>
    </row>
    <row r="261" spans="1:18" ht="24" customHeight="1">
      <c r="A261" s="223">
        <v>5500176</v>
      </c>
      <c r="B261" s="223">
        <v>1656</v>
      </c>
      <c r="C261" s="223" t="s">
        <v>609</v>
      </c>
      <c r="D261" s="254" t="s">
        <v>1661</v>
      </c>
      <c r="E261" s="261">
        <v>145.03980000000001</v>
      </c>
      <c r="F261" s="252" t="s">
        <v>781</v>
      </c>
      <c r="G261" s="233" t="s">
        <v>789</v>
      </c>
      <c r="H261" s="231"/>
      <c r="I261" s="231"/>
      <c r="J261" s="231"/>
      <c r="K261" s="231"/>
      <c r="L261" s="231"/>
      <c r="M261" s="231"/>
      <c r="N261" s="231"/>
      <c r="O261" s="232"/>
      <c r="P261" s="231" t="s">
        <v>979</v>
      </c>
      <c r="Q261" s="231" t="s">
        <v>992</v>
      </c>
      <c r="R261" s="231"/>
    </row>
    <row r="262" spans="1:18" ht="24" customHeight="1">
      <c r="A262" s="158">
        <v>5500168</v>
      </c>
      <c r="B262" s="223" t="s">
        <v>609</v>
      </c>
      <c r="C262" s="223" t="s">
        <v>609</v>
      </c>
      <c r="D262" s="254" t="s">
        <v>1663</v>
      </c>
      <c r="E262" s="261">
        <v>110.45200000000001</v>
      </c>
      <c r="F262" s="252" t="s">
        <v>781</v>
      </c>
      <c r="G262" s="233" t="s">
        <v>789</v>
      </c>
      <c r="H262" s="231" t="s">
        <v>1323</v>
      </c>
      <c r="I262" s="231"/>
      <c r="J262" s="231"/>
      <c r="K262" s="231"/>
      <c r="L262" s="231"/>
      <c r="M262" s="231" t="s">
        <v>1324</v>
      </c>
      <c r="N262" s="231" t="s">
        <v>983</v>
      </c>
      <c r="O262" s="232"/>
      <c r="P262" s="231" t="s">
        <v>979</v>
      </c>
      <c r="Q262" s="231" t="s">
        <v>1325</v>
      </c>
      <c r="R262" s="231"/>
    </row>
    <row r="263" spans="1:18" ht="24" customHeight="1">
      <c r="A263" s="223" t="s">
        <v>609</v>
      </c>
      <c r="B263" s="223" t="s">
        <v>609</v>
      </c>
      <c r="C263" s="223" t="s">
        <v>944</v>
      </c>
      <c r="D263" s="254" t="s">
        <v>730</v>
      </c>
      <c r="E263" s="261">
        <v>12.529200000000001</v>
      </c>
      <c r="F263" s="252" t="s">
        <v>781</v>
      </c>
      <c r="G263" s="233" t="s">
        <v>789</v>
      </c>
      <c r="H263" s="231" t="s">
        <v>1072</v>
      </c>
      <c r="I263" s="231" t="s">
        <v>1326</v>
      </c>
      <c r="J263" s="262">
        <v>2.1000000000000001E-2</v>
      </c>
      <c r="K263" s="262">
        <v>5.0999999999999997E-2</v>
      </c>
      <c r="L263" s="231" t="s">
        <v>1327</v>
      </c>
      <c r="M263" s="231" t="s">
        <v>973</v>
      </c>
      <c r="N263" s="231" t="s">
        <v>1018</v>
      </c>
      <c r="O263" s="232"/>
      <c r="P263" s="231" t="s">
        <v>975</v>
      </c>
      <c r="Q263" s="231" t="s">
        <v>968</v>
      </c>
      <c r="R263" s="231" t="s">
        <v>1328</v>
      </c>
    </row>
    <row r="264" spans="1:18" ht="24" customHeight="1">
      <c r="A264" s="223" t="s">
        <v>609</v>
      </c>
      <c r="B264" s="223" t="s">
        <v>609</v>
      </c>
      <c r="C264" s="223" t="s">
        <v>944</v>
      </c>
      <c r="D264" s="254" t="s">
        <v>1329</v>
      </c>
      <c r="E264" s="261">
        <v>68.666800000000009</v>
      </c>
      <c r="F264" s="252" t="s">
        <v>781</v>
      </c>
      <c r="G264" s="233" t="s">
        <v>789</v>
      </c>
      <c r="H264" s="231" t="s">
        <v>1063</v>
      </c>
      <c r="I264" s="231" t="s">
        <v>1055</v>
      </c>
      <c r="J264" s="262">
        <v>2.4E-2</v>
      </c>
      <c r="K264" s="262">
        <v>7.9000000000000001E-2</v>
      </c>
      <c r="L264" s="231" t="s">
        <v>1330</v>
      </c>
      <c r="M264" s="231" t="s">
        <v>1065</v>
      </c>
      <c r="N264" s="231" t="s">
        <v>1066</v>
      </c>
      <c r="O264" s="232" t="b">
        <v>1</v>
      </c>
      <c r="P264" s="231" t="s">
        <v>1010</v>
      </c>
      <c r="Q264" s="231" t="s">
        <v>968</v>
      </c>
      <c r="R264" s="231"/>
    </row>
    <row r="265" spans="1:18" ht="24" customHeight="1">
      <c r="A265" s="223" t="s">
        <v>609</v>
      </c>
      <c r="B265" s="223" t="s">
        <v>609</v>
      </c>
      <c r="C265" s="223" t="s">
        <v>944</v>
      </c>
      <c r="D265" s="254" t="s">
        <v>1331</v>
      </c>
      <c r="E265" s="261">
        <v>68.666800000000009</v>
      </c>
      <c r="F265" s="252" t="s">
        <v>781</v>
      </c>
      <c r="G265" s="233" t="s">
        <v>789</v>
      </c>
      <c r="H265" s="231" t="s">
        <v>1063</v>
      </c>
      <c r="I265" s="231" t="s">
        <v>1055</v>
      </c>
      <c r="J265" s="262">
        <v>4.3999999999999997E-2</v>
      </c>
      <c r="K265" s="262">
        <v>9.1999999999999998E-2</v>
      </c>
      <c r="L265" s="231" t="s">
        <v>1332</v>
      </c>
      <c r="M265" s="231" t="s">
        <v>1065</v>
      </c>
      <c r="N265" s="231" t="s">
        <v>1066</v>
      </c>
      <c r="O265" s="232" t="b">
        <v>1</v>
      </c>
      <c r="P265" s="231" t="s">
        <v>1010</v>
      </c>
      <c r="Q265" s="231" t="s">
        <v>968</v>
      </c>
      <c r="R265" s="231"/>
    </row>
    <row r="266" spans="1:18" ht="24" customHeight="1">
      <c r="A266" s="223" t="s">
        <v>609</v>
      </c>
      <c r="B266" s="223" t="s">
        <v>609</v>
      </c>
      <c r="C266" s="223" t="s">
        <v>944</v>
      </c>
      <c r="D266" s="254" t="s">
        <v>736</v>
      </c>
      <c r="E266" s="261">
        <v>7.7698</v>
      </c>
      <c r="F266" s="252" t="s">
        <v>781</v>
      </c>
      <c r="G266" s="233" t="s">
        <v>789</v>
      </c>
      <c r="H266" s="231" t="s">
        <v>1230</v>
      </c>
      <c r="I266" s="231" t="s">
        <v>1001</v>
      </c>
      <c r="J266" s="262">
        <v>8.0000000000000002E-3</v>
      </c>
      <c r="K266" s="262">
        <v>2.18E-2</v>
      </c>
      <c r="L266" s="231" t="s">
        <v>1333</v>
      </c>
      <c r="M266" s="231" t="s">
        <v>973</v>
      </c>
      <c r="N266" s="231" t="s">
        <v>974</v>
      </c>
      <c r="O266" s="232"/>
      <c r="P266" s="231" t="s">
        <v>959</v>
      </c>
      <c r="Q266" s="231" t="s">
        <v>968</v>
      </c>
      <c r="R266" s="231" t="s">
        <v>1334</v>
      </c>
    </row>
    <row r="267" spans="1:18" ht="24" customHeight="1">
      <c r="A267" s="223" t="s">
        <v>609</v>
      </c>
      <c r="B267" s="223" t="s">
        <v>609</v>
      </c>
      <c r="C267" s="223" t="s">
        <v>944</v>
      </c>
      <c r="D267" s="254" t="s">
        <v>1335</v>
      </c>
      <c r="E267" s="261">
        <v>70.256799999999998</v>
      </c>
      <c r="F267" s="252" t="s">
        <v>781</v>
      </c>
      <c r="G267" s="233" t="s">
        <v>789</v>
      </c>
      <c r="H267" s="231" t="s">
        <v>1072</v>
      </c>
      <c r="I267" s="231" t="s">
        <v>1025</v>
      </c>
      <c r="J267" s="262">
        <v>4.9000000000000002E-2</v>
      </c>
      <c r="K267" s="262">
        <v>7.4999999999999997E-2</v>
      </c>
      <c r="L267" s="231" t="s">
        <v>1336</v>
      </c>
      <c r="M267" s="231" t="s">
        <v>1337</v>
      </c>
      <c r="N267" s="231" t="s">
        <v>1338</v>
      </c>
      <c r="O267" s="232"/>
      <c r="P267" s="231" t="s">
        <v>1010</v>
      </c>
      <c r="Q267" s="231" t="s">
        <v>968</v>
      </c>
      <c r="R267" s="231"/>
    </row>
    <row r="268" spans="1:18" ht="23.25" customHeight="1">
      <c r="A268" s="228">
        <v>999025115</v>
      </c>
      <c r="B268" s="228" t="s">
        <v>948</v>
      </c>
      <c r="C268" s="223" t="s">
        <v>609</v>
      </c>
      <c r="D268" s="254" t="s">
        <v>760</v>
      </c>
      <c r="E268" s="261">
        <v>13.737600000000002</v>
      </c>
      <c r="F268" s="252" t="s">
        <v>781</v>
      </c>
      <c r="G268" s="233" t="s">
        <v>789</v>
      </c>
      <c r="H268" s="231" t="s">
        <v>1317</v>
      </c>
      <c r="I268" s="231" t="s">
        <v>1134</v>
      </c>
      <c r="J268" s="262">
        <v>1.4999999999999999E-2</v>
      </c>
      <c r="K268" s="262">
        <v>0.02</v>
      </c>
      <c r="L268" s="231" t="s">
        <v>1339</v>
      </c>
      <c r="M268" s="231" t="s">
        <v>973</v>
      </c>
      <c r="N268" s="231" t="s">
        <v>1340</v>
      </c>
      <c r="O268" s="232"/>
      <c r="P268" s="231" t="s">
        <v>959</v>
      </c>
      <c r="Q268" s="231" t="s">
        <v>968</v>
      </c>
      <c r="R268" s="231" t="s">
        <v>1341</v>
      </c>
    </row>
    <row r="269" spans="1:18" ht="29.25" customHeight="1">
      <c r="A269" s="228">
        <v>999025000</v>
      </c>
      <c r="B269" s="228" t="s">
        <v>948</v>
      </c>
      <c r="C269" s="223" t="s">
        <v>609</v>
      </c>
      <c r="D269" s="254" t="s">
        <v>1342</v>
      </c>
      <c r="E269" s="261">
        <v>29.2454</v>
      </c>
      <c r="F269" s="252" t="s">
        <v>781</v>
      </c>
      <c r="G269" s="233" t="s">
        <v>789</v>
      </c>
      <c r="H269" s="231" t="s">
        <v>1343</v>
      </c>
      <c r="I269" s="231" t="s">
        <v>1055</v>
      </c>
      <c r="J269" s="262">
        <v>5.3999999999999999E-2</v>
      </c>
      <c r="K269" s="262">
        <v>7.0999999999999994E-2</v>
      </c>
      <c r="L269" s="231" t="s">
        <v>1212</v>
      </c>
      <c r="M269" s="231" t="s">
        <v>1057</v>
      </c>
      <c r="N269" s="231" t="s">
        <v>1344</v>
      </c>
      <c r="O269" s="232"/>
      <c r="P269" s="231" t="s">
        <v>1010</v>
      </c>
      <c r="Q269" s="231" t="s">
        <v>968</v>
      </c>
      <c r="R269" s="231" t="s">
        <v>1345</v>
      </c>
    </row>
    <row r="270" spans="1:18" ht="29.25" customHeight="1">
      <c r="A270" s="228">
        <v>999025010</v>
      </c>
      <c r="B270" s="228" t="s">
        <v>948</v>
      </c>
      <c r="C270" s="223" t="s">
        <v>609</v>
      </c>
      <c r="D270" s="254" t="s">
        <v>1346</v>
      </c>
      <c r="E270" s="261">
        <v>68.666800000000009</v>
      </c>
      <c r="F270" s="252" t="s">
        <v>781</v>
      </c>
      <c r="G270" s="233" t="s">
        <v>789</v>
      </c>
      <c r="H270" s="231" t="s">
        <v>1347</v>
      </c>
      <c r="I270" s="231" t="s">
        <v>1055</v>
      </c>
      <c r="J270" s="262">
        <v>9.1999999999999998E-2</v>
      </c>
      <c r="K270" s="262">
        <v>5.1999999999999998E-2</v>
      </c>
      <c r="L270" s="231" t="s">
        <v>1151</v>
      </c>
      <c r="M270" s="231" t="s">
        <v>1057</v>
      </c>
      <c r="N270" s="231" t="s">
        <v>1066</v>
      </c>
      <c r="O270" s="232" t="s">
        <v>1059</v>
      </c>
      <c r="P270" s="231" t="s">
        <v>1010</v>
      </c>
      <c r="Q270" s="231" t="s">
        <v>968</v>
      </c>
      <c r="R270" s="231"/>
    </row>
    <row r="271" spans="1:18" ht="27.75" customHeight="1">
      <c r="A271" s="228">
        <v>999025005</v>
      </c>
      <c r="B271" s="228" t="s">
        <v>948</v>
      </c>
      <c r="C271" s="223" t="s">
        <v>609</v>
      </c>
      <c r="D271" s="254" t="s">
        <v>1348</v>
      </c>
      <c r="E271" s="261">
        <v>68.666800000000009</v>
      </c>
      <c r="F271" s="252" t="s">
        <v>781</v>
      </c>
      <c r="G271" s="233" t="s">
        <v>789</v>
      </c>
      <c r="H271" s="231" t="s">
        <v>1347</v>
      </c>
      <c r="I271" s="231" t="s">
        <v>1055</v>
      </c>
      <c r="J271" s="262">
        <v>2.4E-2</v>
      </c>
      <c r="K271" s="262">
        <v>7.5999999999999998E-2</v>
      </c>
      <c r="L271" s="231" t="s">
        <v>1120</v>
      </c>
      <c r="M271" s="231" t="s">
        <v>1057</v>
      </c>
      <c r="N271" s="231" t="s">
        <v>1066</v>
      </c>
      <c r="O271" s="232" t="s">
        <v>1059</v>
      </c>
      <c r="P271" s="231" t="s">
        <v>1010</v>
      </c>
      <c r="Q271" s="231" t="s">
        <v>968</v>
      </c>
      <c r="R271" s="231"/>
    </row>
    <row r="272" spans="1:18" ht="24" customHeight="1">
      <c r="A272" s="228">
        <v>999025015</v>
      </c>
      <c r="B272" s="228" t="s">
        <v>948</v>
      </c>
      <c r="C272" s="223" t="s">
        <v>609</v>
      </c>
      <c r="D272" s="254" t="s">
        <v>1349</v>
      </c>
      <c r="E272" s="261">
        <v>68.666800000000009</v>
      </c>
      <c r="F272" s="252" t="s">
        <v>781</v>
      </c>
      <c r="G272" s="233" t="s">
        <v>789</v>
      </c>
      <c r="H272" s="231" t="s">
        <v>1063</v>
      </c>
      <c r="I272" s="231" t="s">
        <v>1055</v>
      </c>
      <c r="J272" s="262">
        <v>0.03</v>
      </c>
      <c r="K272" s="262">
        <v>0.10299999999999999</v>
      </c>
      <c r="L272" s="231" t="s">
        <v>1114</v>
      </c>
      <c r="M272" s="231" t="s">
        <v>1065</v>
      </c>
      <c r="N272" s="231" t="s">
        <v>1066</v>
      </c>
      <c r="O272" s="232" t="s">
        <v>1059</v>
      </c>
      <c r="P272" s="231" t="s">
        <v>1010</v>
      </c>
      <c r="Q272" s="231" t="s">
        <v>968</v>
      </c>
      <c r="R272" s="231"/>
    </row>
    <row r="273" spans="1:23" ht="27" customHeight="1">
      <c r="A273" s="228">
        <v>999025105</v>
      </c>
      <c r="B273" s="228" t="s">
        <v>948</v>
      </c>
      <c r="C273" s="223" t="s">
        <v>609</v>
      </c>
      <c r="D273" s="254" t="s">
        <v>1350</v>
      </c>
      <c r="E273" s="261">
        <v>68.666800000000009</v>
      </c>
      <c r="F273" s="252" t="s">
        <v>781</v>
      </c>
      <c r="G273" s="233" t="s">
        <v>789</v>
      </c>
      <c r="H273" s="231" t="s">
        <v>1063</v>
      </c>
      <c r="I273" s="231" t="s">
        <v>1055</v>
      </c>
      <c r="J273" s="262">
        <v>2.1999999999999999E-2</v>
      </c>
      <c r="K273" s="262">
        <v>0.08</v>
      </c>
      <c r="L273" s="231" t="s">
        <v>1351</v>
      </c>
      <c r="M273" s="231" t="s">
        <v>1065</v>
      </c>
      <c r="N273" s="231" t="s">
        <v>1066</v>
      </c>
      <c r="O273" s="232" t="s">
        <v>1059</v>
      </c>
      <c r="P273" s="231" t="s">
        <v>1010</v>
      </c>
      <c r="Q273" s="231" t="s">
        <v>968</v>
      </c>
      <c r="R273" s="231"/>
    </row>
    <row r="274" spans="1:23" ht="24" customHeight="1">
      <c r="A274" s="228">
        <v>999025020</v>
      </c>
      <c r="B274" s="228" t="s">
        <v>948</v>
      </c>
      <c r="C274" s="223" t="s">
        <v>609</v>
      </c>
      <c r="D274" s="254" t="s">
        <v>1352</v>
      </c>
      <c r="E274" s="261">
        <v>68.666800000000009</v>
      </c>
      <c r="F274" s="252" t="s">
        <v>781</v>
      </c>
      <c r="G274" s="233" t="s">
        <v>789</v>
      </c>
      <c r="H274" s="231" t="s">
        <v>1070</v>
      </c>
      <c r="I274" s="231" t="s">
        <v>1055</v>
      </c>
      <c r="J274" s="262">
        <v>4.1000000000000002E-2</v>
      </c>
      <c r="K274" s="262">
        <v>4.7E-2</v>
      </c>
      <c r="L274" s="231" t="s">
        <v>1353</v>
      </c>
      <c r="M274" s="231" t="s">
        <v>1057</v>
      </c>
      <c r="N274" s="231" t="s">
        <v>1066</v>
      </c>
      <c r="O274" s="232" t="s">
        <v>1059</v>
      </c>
      <c r="P274" s="231" t="s">
        <v>1010</v>
      </c>
      <c r="Q274" s="231" t="s">
        <v>968</v>
      </c>
      <c r="R274" s="231"/>
    </row>
    <row r="275" spans="1:23" ht="24" customHeight="1">
      <c r="A275" s="228">
        <v>999025120</v>
      </c>
      <c r="B275" s="228" t="s">
        <v>948</v>
      </c>
      <c r="C275" s="223" t="s">
        <v>609</v>
      </c>
      <c r="D275" s="254" t="s">
        <v>1354</v>
      </c>
      <c r="E275" s="261">
        <v>68.666800000000009</v>
      </c>
      <c r="F275" s="252" t="s">
        <v>781</v>
      </c>
      <c r="G275" s="233" t="s">
        <v>789</v>
      </c>
      <c r="H275" s="231" t="s">
        <v>1355</v>
      </c>
      <c r="I275" s="231" t="s">
        <v>1055</v>
      </c>
      <c r="J275" s="262">
        <v>6.4000000000000001E-2</v>
      </c>
      <c r="K275" s="262">
        <v>0.121</v>
      </c>
      <c r="L275" s="231" t="s">
        <v>1356</v>
      </c>
      <c r="M275" s="231" t="s">
        <v>1057</v>
      </c>
      <c r="N275" s="231" t="s">
        <v>1066</v>
      </c>
      <c r="O275" s="232" t="s">
        <v>1059</v>
      </c>
      <c r="P275" s="231" t="s">
        <v>1010</v>
      </c>
      <c r="Q275" s="231" t="s">
        <v>968</v>
      </c>
      <c r="R275" s="231"/>
    </row>
    <row r="276" spans="1:23" ht="24" customHeight="1">
      <c r="A276" s="228">
        <v>999025025</v>
      </c>
      <c r="B276" s="228" t="s">
        <v>948</v>
      </c>
      <c r="C276" s="223" t="s">
        <v>609</v>
      </c>
      <c r="D276" s="254" t="s">
        <v>1357</v>
      </c>
      <c r="E276" s="261">
        <v>68.666800000000009</v>
      </c>
      <c r="F276" s="252" t="s">
        <v>781</v>
      </c>
      <c r="G276" s="233" t="s">
        <v>789</v>
      </c>
      <c r="H276" s="231" t="s">
        <v>1063</v>
      </c>
      <c r="I276" s="231" t="s">
        <v>1055</v>
      </c>
      <c r="J276" s="262">
        <v>2.9000000000000001E-2</v>
      </c>
      <c r="K276" s="262">
        <v>0.10100000000000001</v>
      </c>
      <c r="L276" s="231" t="s">
        <v>1358</v>
      </c>
      <c r="M276" s="231" t="s">
        <v>1065</v>
      </c>
      <c r="N276" s="231" t="s">
        <v>1066</v>
      </c>
      <c r="O276" s="232" t="s">
        <v>1059</v>
      </c>
      <c r="P276" s="231" t="s">
        <v>1010</v>
      </c>
      <c r="Q276" s="231" t="s">
        <v>968</v>
      </c>
      <c r="R276" s="231"/>
    </row>
    <row r="277" spans="1:23" ht="24" customHeight="1">
      <c r="A277" s="228">
        <v>999025030</v>
      </c>
      <c r="B277" s="228" t="s">
        <v>948</v>
      </c>
      <c r="C277" s="223" t="s">
        <v>609</v>
      </c>
      <c r="D277" s="254" t="s">
        <v>1359</v>
      </c>
      <c r="E277" s="261">
        <v>68.666800000000009</v>
      </c>
      <c r="F277" s="252" t="s">
        <v>781</v>
      </c>
      <c r="G277" s="233" t="s">
        <v>789</v>
      </c>
      <c r="H277" s="231" t="s">
        <v>1024</v>
      </c>
      <c r="I277" s="231" t="s">
        <v>1055</v>
      </c>
      <c r="J277" s="262">
        <v>3.4000000000000002E-2</v>
      </c>
      <c r="K277" s="262">
        <v>0.05</v>
      </c>
      <c r="L277" s="231" t="s">
        <v>1360</v>
      </c>
      <c r="M277" s="231" t="s">
        <v>1057</v>
      </c>
      <c r="N277" s="231" t="s">
        <v>1066</v>
      </c>
      <c r="O277" s="232" t="s">
        <v>1059</v>
      </c>
      <c r="P277" s="231" t="s">
        <v>1010</v>
      </c>
      <c r="Q277" s="231" t="s">
        <v>968</v>
      </c>
      <c r="R277" s="231"/>
    </row>
    <row r="278" spans="1:23" ht="24" customHeight="1">
      <c r="A278" s="228">
        <v>999025110</v>
      </c>
      <c r="B278" s="228" t="s">
        <v>948</v>
      </c>
      <c r="C278" s="223" t="s">
        <v>609</v>
      </c>
      <c r="D278" s="254" t="s">
        <v>1361</v>
      </c>
      <c r="E278" s="261">
        <v>68.666800000000009</v>
      </c>
      <c r="F278" s="252" t="s">
        <v>781</v>
      </c>
      <c r="G278" s="233" t="s">
        <v>789</v>
      </c>
      <c r="H278" s="231" t="s">
        <v>1362</v>
      </c>
      <c r="I278" s="231" t="s">
        <v>1055</v>
      </c>
      <c r="J278" s="262">
        <v>3.6999999999999998E-2</v>
      </c>
      <c r="K278" s="262">
        <v>8.3000000000000004E-2</v>
      </c>
      <c r="L278" s="231" t="s">
        <v>1291</v>
      </c>
      <c r="M278" s="231" t="s">
        <v>1057</v>
      </c>
      <c r="N278" s="231" t="s">
        <v>1066</v>
      </c>
      <c r="O278" s="232" t="s">
        <v>1059</v>
      </c>
      <c r="P278" s="231" t="s">
        <v>1010</v>
      </c>
      <c r="Q278" s="231" t="s">
        <v>968</v>
      </c>
      <c r="R278" s="231"/>
    </row>
    <row r="279" spans="1:23" ht="24" customHeight="1">
      <c r="A279" s="228">
        <v>999025110</v>
      </c>
      <c r="B279" s="228" t="s">
        <v>948</v>
      </c>
      <c r="C279" s="223" t="s">
        <v>609</v>
      </c>
      <c r="D279" s="254" t="s">
        <v>1363</v>
      </c>
      <c r="E279" s="261">
        <v>69.355800000000016</v>
      </c>
      <c r="F279" s="252" t="s">
        <v>781</v>
      </c>
      <c r="G279" s="233" t="s">
        <v>789</v>
      </c>
      <c r="H279" s="231" t="s">
        <v>1364</v>
      </c>
      <c r="I279" s="231" t="s">
        <v>1055</v>
      </c>
      <c r="J279" s="262">
        <v>3.5999999999999997E-2</v>
      </c>
      <c r="K279" s="262">
        <v>6.9000000000000006E-2</v>
      </c>
      <c r="L279" s="231" t="s">
        <v>1365</v>
      </c>
      <c r="M279" s="231" t="s">
        <v>1057</v>
      </c>
      <c r="N279" s="231" t="s">
        <v>1061</v>
      </c>
      <c r="O279" s="232"/>
      <c r="P279" s="231" t="s">
        <v>1010</v>
      </c>
      <c r="Q279" s="231" t="s">
        <v>968</v>
      </c>
      <c r="R279" s="231" t="s">
        <v>1366</v>
      </c>
    </row>
    <row r="280" spans="1:23" ht="24" customHeight="1">
      <c r="A280" s="228">
        <v>999025100</v>
      </c>
      <c r="B280" s="228" t="s">
        <v>948</v>
      </c>
      <c r="C280" s="223" t="s">
        <v>609</v>
      </c>
      <c r="D280" s="254" t="s">
        <v>761</v>
      </c>
      <c r="E280" s="261">
        <v>68.666800000000009</v>
      </c>
      <c r="F280" s="252" t="s">
        <v>781</v>
      </c>
      <c r="G280" s="233" t="s">
        <v>789</v>
      </c>
      <c r="H280" s="231" t="s">
        <v>1024</v>
      </c>
      <c r="I280" s="231" t="s">
        <v>1055</v>
      </c>
      <c r="J280" s="262">
        <v>4.3999999999999997E-2</v>
      </c>
      <c r="K280" s="262">
        <v>6.5000000000000002E-2</v>
      </c>
      <c r="L280" s="231" t="s">
        <v>1367</v>
      </c>
      <c r="M280" s="231" t="s">
        <v>1057</v>
      </c>
      <c r="N280" s="231" t="s">
        <v>1066</v>
      </c>
      <c r="O280" s="232"/>
      <c r="P280" s="231" t="s">
        <v>1010</v>
      </c>
      <c r="Q280" s="231" t="s">
        <v>968</v>
      </c>
      <c r="R280" s="231"/>
    </row>
    <row r="281" spans="1:23" ht="24" customHeight="1">
      <c r="A281" s="228">
        <v>999025115</v>
      </c>
      <c r="B281" s="228" t="s">
        <v>948</v>
      </c>
      <c r="C281" s="223" t="s">
        <v>609</v>
      </c>
      <c r="D281" s="265" t="s">
        <v>762</v>
      </c>
      <c r="E281" s="266">
        <v>141.4</v>
      </c>
      <c r="F281" s="252" t="s">
        <v>779</v>
      </c>
      <c r="G281" s="233" t="s">
        <v>816</v>
      </c>
      <c r="H281" s="235"/>
      <c r="I281" s="235"/>
      <c r="J281" s="235"/>
      <c r="K281" s="235"/>
      <c r="L281" s="235"/>
      <c r="M281" s="235"/>
      <c r="N281" s="235"/>
      <c r="O281" s="235"/>
      <c r="P281" s="235"/>
      <c r="Q281" s="235"/>
      <c r="R281" s="235"/>
    </row>
    <row r="282" spans="1:23" ht="24" customHeight="1">
      <c r="A282" s="228">
        <v>999025040</v>
      </c>
      <c r="B282" s="228" t="s">
        <v>948</v>
      </c>
      <c r="C282" s="223" t="s">
        <v>609</v>
      </c>
      <c r="D282" s="265" t="s">
        <v>763</v>
      </c>
      <c r="E282" s="266">
        <v>122.96135238186804</v>
      </c>
      <c r="F282" s="252" t="s">
        <v>791</v>
      </c>
      <c r="G282" s="233" t="s">
        <v>816</v>
      </c>
      <c r="H282" s="235"/>
      <c r="I282" s="235"/>
      <c r="J282" s="235"/>
      <c r="K282" s="235"/>
      <c r="L282" s="235"/>
      <c r="M282" s="235"/>
      <c r="N282" s="235"/>
      <c r="O282" s="235"/>
      <c r="P282" s="235"/>
      <c r="Q282" s="235"/>
      <c r="R282" s="235"/>
    </row>
    <row r="283" spans="1:23" s="202" customFormat="1" ht="24" customHeight="1">
      <c r="A283" s="228">
        <v>999025045</v>
      </c>
      <c r="B283" s="228" t="s">
        <v>948</v>
      </c>
      <c r="C283" s="223" t="s">
        <v>609</v>
      </c>
      <c r="D283" s="265" t="s">
        <v>764</v>
      </c>
      <c r="E283" s="266">
        <v>249.73600000000002</v>
      </c>
      <c r="F283" s="267" t="s">
        <v>790</v>
      </c>
      <c r="G283" s="233" t="s">
        <v>816</v>
      </c>
      <c r="H283" s="235"/>
      <c r="I283" s="235"/>
      <c r="J283" s="235"/>
      <c r="K283" s="235"/>
      <c r="L283" s="235"/>
      <c r="M283" s="235"/>
      <c r="N283" s="235"/>
      <c r="O283" s="235"/>
      <c r="P283" s="235"/>
      <c r="Q283" s="235"/>
      <c r="R283" s="235"/>
      <c r="S283" s="234"/>
      <c r="T283" s="236"/>
      <c r="U283" s="230"/>
      <c r="V283" s="230"/>
      <c r="W283" s="230"/>
    </row>
    <row r="284" spans="1:23" ht="30" customHeight="1">
      <c r="A284" s="228">
        <v>999025125</v>
      </c>
      <c r="B284" s="228" t="s">
        <v>948</v>
      </c>
      <c r="C284" s="223" t="s">
        <v>609</v>
      </c>
      <c r="D284" s="265" t="s">
        <v>765</v>
      </c>
      <c r="E284" s="266">
        <v>214.14120000000003</v>
      </c>
      <c r="F284" s="252" t="s">
        <v>791</v>
      </c>
      <c r="G284" s="233" t="s">
        <v>816</v>
      </c>
      <c r="H284" s="235"/>
      <c r="I284" s="235"/>
      <c r="J284" s="235"/>
      <c r="K284" s="235"/>
      <c r="L284" s="235"/>
      <c r="M284" s="235"/>
      <c r="N284" s="235"/>
      <c r="O284" s="235"/>
      <c r="P284" s="235"/>
      <c r="Q284" s="235"/>
      <c r="R284" s="235"/>
    </row>
    <row r="285" spans="1:23" ht="25.5" customHeight="1">
      <c r="A285" s="228">
        <v>999025090</v>
      </c>
      <c r="B285" s="228" t="s">
        <v>948</v>
      </c>
      <c r="C285" s="223" t="s">
        <v>609</v>
      </c>
      <c r="D285" s="265" t="s">
        <v>1632</v>
      </c>
      <c r="E285" s="266">
        <v>14.561548397827998</v>
      </c>
      <c r="F285" s="252" t="s">
        <v>792</v>
      </c>
      <c r="G285" s="233" t="s">
        <v>816</v>
      </c>
      <c r="H285" s="235"/>
      <c r="I285" s="235"/>
      <c r="J285" s="235"/>
      <c r="K285" s="235"/>
      <c r="L285" s="235"/>
      <c r="M285" s="235"/>
      <c r="N285" s="235"/>
      <c r="O285" s="235"/>
      <c r="P285" s="235"/>
      <c r="Q285" s="235"/>
      <c r="R285" s="235"/>
    </row>
    <row r="286" spans="1:23" ht="24" customHeight="1">
      <c r="A286" s="228">
        <v>999025050</v>
      </c>
      <c r="B286" s="228" t="s">
        <v>948</v>
      </c>
      <c r="C286" s="223" t="s">
        <v>609</v>
      </c>
      <c r="D286" s="265" t="s">
        <v>1558</v>
      </c>
      <c r="E286" s="266">
        <v>39.07</v>
      </c>
      <c r="F286" s="252" t="s">
        <v>891</v>
      </c>
      <c r="G286" s="233" t="s">
        <v>816</v>
      </c>
      <c r="H286" s="235"/>
      <c r="I286" s="235"/>
      <c r="J286" s="235"/>
      <c r="K286" s="235"/>
      <c r="L286" s="235"/>
      <c r="M286" s="235"/>
      <c r="N286" s="235"/>
      <c r="O286" s="235"/>
      <c r="P286" s="235"/>
      <c r="Q286" s="235"/>
      <c r="R286" s="235"/>
    </row>
    <row r="287" spans="1:23" ht="27.75" customHeight="1">
      <c r="A287" s="228">
        <v>999025055</v>
      </c>
      <c r="B287" s="228" t="s">
        <v>948</v>
      </c>
      <c r="C287" s="223" t="s">
        <v>609</v>
      </c>
      <c r="D287" s="265" t="s">
        <v>914</v>
      </c>
      <c r="E287" s="266">
        <v>26.488083574845852</v>
      </c>
      <c r="F287" s="257" t="s">
        <v>815</v>
      </c>
      <c r="G287" s="233" t="s">
        <v>816</v>
      </c>
      <c r="H287" s="235"/>
      <c r="I287" s="235"/>
      <c r="J287" s="235"/>
      <c r="K287" s="235"/>
      <c r="L287" s="235"/>
      <c r="M287" s="235"/>
      <c r="N287" s="235"/>
      <c r="O287" s="235"/>
      <c r="P287" s="235"/>
      <c r="Q287" s="235"/>
      <c r="R287" s="235"/>
    </row>
    <row r="288" spans="1:23" ht="24" customHeight="1">
      <c r="A288" s="228">
        <v>999025130</v>
      </c>
      <c r="B288" s="228" t="s">
        <v>948</v>
      </c>
      <c r="C288" s="223" t="s">
        <v>609</v>
      </c>
      <c r="D288" s="265" t="s">
        <v>1557</v>
      </c>
      <c r="E288" s="266">
        <v>82.577935003999457</v>
      </c>
      <c r="F288" s="252" t="s">
        <v>796</v>
      </c>
      <c r="G288" s="233" t="s">
        <v>816</v>
      </c>
      <c r="H288" s="235"/>
      <c r="I288" s="235"/>
      <c r="J288" s="235"/>
      <c r="K288" s="235"/>
      <c r="L288" s="235"/>
      <c r="M288" s="235"/>
      <c r="N288" s="235"/>
      <c r="O288" s="235"/>
      <c r="P288" s="235"/>
      <c r="Q288" s="235"/>
      <c r="R288" s="235"/>
    </row>
    <row r="289" spans="1:23" ht="24" customHeight="1">
      <c r="A289" s="228">
        <v>999025060</v>
      </c>
      <c r="B289" s="228" t="s">
        <v>948</v>
      </c>
      <c r="C289" s="223" t="s">
        <v>609</v>
      </c>
      <c r="D289" s="265" t="s">
        <v>892</v>
      </c>
      <c r="E289" s="266">
        <v>77.051400000000001</v>
      </c>
      <c r="F289" s="252" t="s">
        <v>777</v>
      </c>
      <c r="G289" s="233" t="s">
        <v>816</v>
      </c>
      <c r="H289" s="235"/>
      <c r="I289" s="235"/>
      <c r="J289" s="235"/>
      <c r="K289" s="235"/>
      <c r="L289" s="235"/>
      <c r="M289" s="235"/>
      <c r="N289" s="235"/>
      <c r="O289" s="235"/>
      <c r="P289" s="235"/>
      <c r="Q289" s="235"/>
      <c r="R289" s="235"/>
    </row>
    <row r="290" spans="1:23" ht="25.5" customHeight="1">
      <c r="A290" s="228">
        <v>999025140</v>
      </c>
      <c r="B290" s="228" t="s">
        <v>948</v>
      </c>
      <c r="C290" s="223" t="s">
        <v>609</v>
      </c>
      <c r="D290" s="265" t="s">
        <v>766</v>
      </c>
      <c r="E290" s="266">
        <v>62.78</v>
      </c>
      <c r="F290" s="257" t="s">
        <v>799</v>
      </c>
      <c r="G290" s="233" t="s">
        <v>816</v>
      </c>
      <c r="H290" s="235"/>
      <c r="I290" s="235"/>
      <c r="J290" s="235"/>
      <c r="K290" s="235"/>
      <c r="L290" s="235"/>
      <c r="M290" s="235"/>
      <c r="N290" s="235"/>
      <c r="O290" s="235"/>
      <c r="P290" s="235"/>
      <c r="Q290" s="235"/>
      <c r="R290" s="235"/>
    </row>
    <row r="291" spans="1:23" ht="24" customHeight="1">
      <c r="A291" s="228">
        <v>999025140</v>
      </c>
      <c r="B291" s="228" t="s">
        <v>948</v>
      </c>
      <c r="C291" s="223" t="s">
        <v>609</v>
      </c>
      <c r="D291" s="265" t="s">
        <v>940</v>
      </c>
      <c r="E291" s="266">
        <v>33.929457151927494</v>
      </c>
      <c r="F291" s="257" t="s">
        <v>798</v>
      </c>
      <c r="G291" s="233" t="s">
        <v>816</v>
      </c>
      <c r="H291" s="235"/>
      <c r="I291" s="235"/>
      <c r="J291" s="235"/>
      <c r="K291" s="235"/>
      <c r="L291" s="235"/>
      <c r="M291" s="235"/>
      <c r="N291" s="235"/>
      <c r="O291" s="235"/>
      <c r="P291" s="235"/>
      <c r="Q291" s="235"/>
      <c r="R291" s="235"/>
    </row>
    <row r="292" spans="1:23" ht="24" customHeight="1">
      <c r="A292" s="228">
        <v>999025075</v>
      </c>
      <c r="B292" s="228" t="s">
        <v>948</v>
      </c>
      <c r="C292" s="223" t="s">
        <v>609</v>
      </c>
      <c r="D292" s="265" t="s">
        <v>767</v>
      </c>
      <c r="E292" s="266">
        <v>83.766039404057125</v>
      </c>
      <c r="F292" s="257" t="s">
        <v>797</v>
      </c>
      <c r="G292" s="233" t="s">
        <v>816</v>
      </c>
      <c r="H292" s="235"/>
      <c r="I292" s="235"/>
      <c r="J292" s="235"/>
      <c r="K292" s="235"/>
      <c r="L292" s="235"/>
      <c r="M292" s="235"/>
      <c r="N292" s="235"/>
      <c r="O292" s="235"/>
      <c r="P292" s="235"/>
      <c r="Q292" s="235"/>
      <c r="R292" s="235"/>
    </row>
    <row r="293" spans="1:23" ht="24" customHeight="1">
      <c r="A293" s="228">
        <v>999025080</v>
      </c>
      <c r="B293" s="228" t="s">
        <v>948</v>
      </c>
      <c r="C293" s="223" t="s">
        <v>609</v>
      </c>
      <c r="D293" s="265" t="s">
        <v>915</v>
      </c>
      <c r="E293" s="266">
        <v>47.80107999066071</v>
      </c>
      <c r="F293" s="257" t="s">
        <v>815</v>
      </c>
      <c r="G293" s="233" t="s">
        <v>816</v>
      </c>
      <c r="H293" s="235"/>
      <c r="I293" s="235"/>
      <c r="J293" s="235"/>
      <c r="K293" s="235"/>
      <c r="L293" s="235"/>
      <c r="M293" s="235"/>
      <c r="N293" s="235"/>
      <c r="O293" s="235"/>
      <c r="P293" s="235"/>
      <c r="Q293" s="235"/>
      <c r="R293" s="235"/>
    </row>
    <row r="294" spans="1:23" ht="24" customHeight="1">
      <c r="A294" s="228">
        <v>999025070</v>
      </c>
      <c r="B294" s="228" t="s">
        <v>948</v>
      </c>
      <c r="C294" s="223" t="s">
        <v>609</v>
      </c>
      <c r="D294" s="265" t="s">
        <v>893</v>
      </c>
      <c r="E294" s="266">
        <v>12.620008611450935</v>
      </c>
      <c r="F294" s="252" t="s">
        <v>778</v>
      </c>
      <c r="G294" s="233" t="s">
        <v>816</v>
      </c>
      <c r="H294" s="235"/>
      <c r="I294" s="235"/>
      <c r="J294" s="235"/>
      <c r="K294" s="235"/>
      <c r="L294" s="235"/>
      <c r="M294" s="235"/>
      <c r="N294" s="235"/>
      <c r="O294" s="235"/>
      <c r="P294" s="235"/>
      <c r="Q294" s="235"/>
      <c r="R294" s="235"/>
    </row>
    <row r="295" spans="1:23" ht="24" customHeight="1">
      <c r="A295" s="228">
        <v>999025085</v>
      </c>
      <c r="B295" s="228" t="s">
        <v>948</v>
      </c>
      <c r="C295" s="223" t="s">
        <v>609</v>
      </c>
      <c r="D295" s="265" t="s">
        <v>916</v>
      </c>
      <c r="E295" s="268">
        <v>41.873689708152803</v>
      </c>
      <c r="F295" s="257" t="s">
        <v>815</v>
      </c>
      <c r="G295" s="233" t="s">
        <v>816</v>
      </c>
      <c r="H295" s="235"/>
      <c r="I295" s="235"/>
      <c r="J295" s="235"/>
      <c r="K295" s="235"/>
      <c r="L295" s="235"/>
      <c r="M295" s="235"/>
      <c r="N295" s="235"/>
      <c r="O295" s="235"/>
      <c r="P295" s="235"/>
      <c r="Q295" s="235"/>
      <c r="R295" s="235"/>
    </row>
    <row r="296" spans="1:23" s="173" customFormat="1" ht="24" customHeight="1">
      <c r="A296" s="223" t="s">
        <v>609</v>
      </c>
      <c r="B296" s="223" t="s">
        <v>609</v>
      </c>
      <c r="C296" s="223">
        <v>332840</v>
      </c>
      <c r="D296" s="265" t="s">
        <v>768</v>
      </c>
      <c r="E296" s="268">
        <v>95.442400000000006</v>
      </c>
      <c r="F296" s="252" t="s">
        <v>802</v>
      </c>
      <c r="G296" s="233" t="s">
        <v>816</v>
      </c>
      <c r="H296" s="235"/>
      <c r="I296" s="235"/>
      <c r="J296" s="235"/>
      <c r="K296" s="235"/>
      <c r="L296" s="235"/>
      <c r="M296" s="235"/>
      <c r="N296" s="235"/>
      <c r="O296" s="235"/>
      <c r="P296" s="235"/>
      <c r="Q296" s="235"/>
      <c r="R296" s="235"/>
      <c r="S296" s="234"/>
      <c r="T296" s="234"/>
      <c r="U296" s="145"/>
      <c r="V296" s="145"/>
      <c r="W296" s="145"/>
    </row>
    <row r="297" spans="1:23" s="173" customFormat="1" ht="24" customHeight="1">
      <c r="A297" s="223" t="s">
        <v>609</v>
      </c>
      <c r="B297" s="223" t="s">
        <v>609</v>
      </c>
      <c r="C297" s="223">
        <v>332843</v>
      </c>
      <c r="D297" s="265" t="s">
        <v>769</v>
      </c>
      <c r="E297" s="268">
        <v>33.973344314204134</v>
      </c>
      <c r="F297" s="252" t="s">
        <v>803</v>
      </c>
      <c r="G297" s="233" t="s">
        <v>816</v>
      </c>
      <c r="H297" s="235"/>
      <c r="I297" s="235"/>
      <c r="J297" s="235"/>
      <c r="K297" s="235"/>
      <c r="L297" s="235"/>
      <c r="M297" s="235"/>
      <c r="N297" s="235"/>
      <c r="O297" s="235"/>
      <c r="P297" s="235"/>
      <c r="Q297" s="235"/>
      <c r="R297" s="235"/>
      <c r="S297" s="234"/>
      <c r="T297" s="234"/>
      <c r="U297" s="145"/>
      <c r="V297" s="145"/>
      <c r="W297" s="145"/>
    </row>
    <row r="298" spans="1:23" s="173" customFormat="1" ht="24" customHeight="1">
      <c r="A298" s="223" t="s">
        <v>609</v>
      </c>
      <c r="B298" s="223" t="s">
        <v>609</v>
      </c>
      <c r="C298" s="223">
        <v>276505</v>
      </c>
      <c r="D298" s="265" t="s">
        <v>912</v>
      </c>
      <c r="E298" s="268">
        <v>179.00275325901282</v>
      </c>
      <c r="F298" s="257" t="s">
        <v>812</v>
      </c>
      <c r="G298" s="233" t="s">
        <v>816</v>
      </c>
      <c r="H298" s="235"/>
      <c r="I298" s="235"/>
      <c r="J298" s="235"/>
      <c r="K298" s="235"/>
      <c r="L298" s="235"/>
      <c r="M298" s="235"/>
      <c r="N298" s="235"/>
      <c r="O298" s="235"/>
      <c r="P298" s="235"/>
      <c r="Q298" s="235"/>
      <c r="R298" s="235"/>
      <c r="S298" s="234"/>
      <c r="T298" s="234"/>
      <c r="U298" s="145"/>
      <c r="V298" s="145"/>
      <c r="W298" s="145"/>
    </row>
    <row r="299" spans="1:23" s="173" customFormat="1" ht="24" customHeight="1">
      <c r="A299" s="223" t="s">
        <v>609</v>
      </c>
      <c r="B299" s="223" t="s">
        <v>609</v>
      </c>
      <c r="C299" s="223">
        <v>281267</v>
      </c>
      <c r="D299" s="265" t="s">
        <v>913</v>
      </c>
      <c r="E299" s="268">
        <v>428.60746963244475</v>
      </c>
      <c r="F299" s="257" t="s">
        <v>813</v>
      </c>
      <c r="G299" s="233" t="s">
        <v>816</v>
      </c>
      <c r="H299" s="235"/>
      <c r="I299" s="235"/>
      <c r="J299" s="235"/>
      <c r="K299" s="235"/>
      <c r="L299" s="235"/>
      <c r="M299" s="235"/>
      <c r="N299" s="235"/>
      <c r="O299" s="235"/>
      <c r="P299" s="235"/>
      <c r="Q299" s="235"/>
      <c r="R299" s="235"/>
      <c r="S299" s="234"/>
      <c r="T299" s="234"/>
      <c r="U299" s="145"/>
      <c r="V299" s="145"/>
      <c r="W299" s="145"/>
    </row>
    <row r="300" spans="1:23" s="173" customFormat="1" ht="24" customHeight="1">
      <c r="A300" s="223" t="s">
        <v>609</v>
      </c>
      <c r="B300" s="223" t="s">
        <v>609</v>
      </c>
      <c r="C300" s="223">
        <v>281259</v>
      </c>
      <c r="D300" s="265" t="s">
        <v>770</v>
      </c>
      <c r="E300" s="268">
        <v>178.38740000000001</v>
      </c>
      <c r="F300" s="252" t="s">
        <v>804</v>
      </c>
      <c r="G300" s="233" t="s">
        <v>816</v>
      </c>
      <c r="H300" s="235"/>
      <c r="I300" s="235"/>
      <c r="J300" s="235"/>
      <c r="K300" s="235"/>
      <c r="L300" s="235"/>
      <c r="M300" s="235"/>
      <c r="N300" s="235"/>
      <c r="O300" s="235"/>
      <c r="P300" s="235"/>
      <c r="Q300" s="235"/>
      <c r="R300" s="235"/>
      <c r="S300" s="234"/>
      <c r="T300" s="234"/>
      <c r="U300" s="145"/>
      <c r="V300" s="145"/>
      <c r="W300" s="145"/>
    </row>
    <row r="301" spans="1:23" s="226" customFormat="1" ht="24" customHeight="1">
      <c r="A301" s="223" t="s">
        <v>609</v>
      </c>
      <c r="B301" s="223" t="s">
        <v>609</v>
      </c>
      <c r="C301" s="223">
        <v>281268</v>
      </c>
      <c r="D301" s="265" t="s">
        <v>771</v>
      </c>
      <c r="E301" s="268">
        <v>463.40020000000004</v>
      </c>
      <c r="F301" s="252" t="s">
        <v>805</v>
      </c>
      <c r="G301" s="233" t="s">
        <v>816</v>
      </c>
      <c r="H301" s="235"/>
      <c r="I301" s="235"/>
      <c r="J301" s="235"/>
      <c r="K301" s="235"/>
      <c r="L301" s="235"/>
      <c r="M301" s="235"/>
      <c r="N301" s="235"/>
      <c r="O301" s="235"/>
      <c r="P301" s="235"/>
      <c r="Q301" s="235"/>
      <c r="R301" s="235"/>
      <c r="S301" s="237"/>
      <c r="T301" s="237"/>
      <c r="U301" s="149"/>
      <c r="V301" s="149"/>
      <c r="W301" s="149"/>
    </row>
    <row r="302" spans="1:23" s="173" customFormat="1" ht="24" customHeight="1">
      <c r="A302" s="223" t="s">
        <v>609</v>
      </c>
      <c r="B302" s="223" t="s">
        <v>609</v>
      </c>
      <c r="C302" s="223">
        <v>336203</v>
      </c>
      <c r="D302" s="265" t="s">
        <v>909</v>
      </c>
      <c r="E302" s="268">
        <v>178.99933425833103</v>
      </c>
      <c r="F302" s="252" t="s">
        <v>806</v>
      </c>
      <c r="G302" s="233" t="s">
        <v>816</v>
      </c>
      <c r="H302" s="235"/>
      <c r="I302" s="235"/>
      <c r="J302" s="235"/>
      <c r="K302" s="235"/>
      <c r="L302" s="235"/>
      <c r="M302" s="235"/>
      <c r="N302" s="235"/>
      <c r="O302" s="235"/>
      <c r="P302" s="235"/>
      <c r="Q302" s="235"/>
      <c r="R302" s="235"/>
      <c r="S302" s="234"/>
      <c r="T302" s="234"/>
      <c r="U302" s="145"/>
      <c r="V302" s="145"/>
      <c r="W302" s="145"/>
    </row>
    <row r="303" spans="1:23" s="173" customFormat="1" ht="24" customHeight="1">
      <c r="A303" s="223" t="s">
        <v>609</v>
      </c>
      <c r="B303" s="223" t="s">
        <v>609</v>
      </c>
      <c r="C303" s="223">
        <v>276511</v>
      </c>
      <c r="D303" s="265" t="s">
        <v>908</v>
      </c>
      <c r="E303" s="268">
        <v>473.933716221814</v>
      </c>
      <c r="F303" s="252" t="s">
        <v>807</v>
      </c>
      <c r="G303" s="233" t="s">
        <v>816</v>
      </c>
      <c r="H303" s="235"/>
      <c r="I303" s="235"/>
      <c r="J303" s="235"/>
      <c r="K303" s="235"/>
      <c r="L303" s="235"/>
      <c r="M303" s="235"/>
      <c r="N303" s="235"/>
      <c r="O303" s="235"/>
      <c r="P303" s="235"/>
      <c r="Q303" s="235"/>
      <c r="R303" s="235"/>
      <c r="S303" s="234"/>
      <c r="T303" s="234"/>
      <c r="U303" s="145"/>
      <c r="V303" s="145"/>
      <c r="W303" s="145"/>
    </row>
    <row r="304" spans="1:23" s="173" customFormat="1" ht="24" customHeight="1">
      <c r="A304" s="223" t="s">
        <v>609</v>
      </c>
      <c r="B304" s="223" t="s">
        <v>609</v>
      </c>
      <c r="C304" s="223" t="s">
        <v>944</v>
      </c>
      <c r="D304" s="265" t="s">
        <v>911</v>
      </c>
      <c r="E304" s="268">
        <v>217.29859286706389</v>
      </c>
      <c r="F304" s="252" t="s">
        <v>809</v>
      </c>
      <c r="G304" s="233" t="s">
        <v>816</v>
      </c>
      <c r="H304" s="235"/>
      <c r="I304" s="235"/>
      <c r="J304" s="235"/>
      <c r="K304" s="235"/>
      <c r="L304" s="235"/>
      <c r="M304" s="235"/>
      <c r="N304" s="235"/>
      <c r="O304" s="235"/>
      <c r="P304" s="235"/>
      <c r="Q304" s="235"/>
      <c r="R304" s="235"/>
      <c r="S304" s="234"/>
      <c r="T304" s="234"/>
      <c r="U304" s="145"/>
      <c r="V304" s="145"/>
      <c r="W304" s="145"/>
    </row>
    <row r="305" spans="1:23" s="173" customFormat="1" ht="24" customHeight="1">
      <c r="A305" s="223" t="s">
        <v>609</v>
      </c>
      <c r="B305" s="223" t="s">
        <v>609</v>
      </c>
      <c r="C305" s="223">
        <v>276507</v>
      </c>
      <c r="D305" s="265" t="s">
        <v>910</v>
      </c>
      <c r="E305" s="268">
        <v>535.2152000000001</v>
      </c>
      <c r="F305" s="252" t="s">
        <v>808</v>
      </c>
      <c r="G305" s="233" t="s">
        <v>816</v>
      </c>
      <c r="H305" s="235"/>
      <c r="I305" s="235"/>
      <c r="J305" s="235"/>
      <c r="K305" s="235"/>
      <c r="L305" s="235"/>
      <c r="M305" s="235"/>
      <c r="N305" s="235"/>
      <c r="O305" s="235"/>
      <c r="P305" s="235"/>
      <c r="Q305" s="235"/>
      <c r="R305" s="235"/>
      <c r="S305" s="234"/>
      <c r="T305" s="234"/>
      <c r="U305" s="145"/>
      <c r="V305" s="145"/>
      <c r="W305" s="145"/>
    </row>
    <row r="306" spans="1:23" s="173" customFormat="1" ht="24" customHeight="1">
      <c r="A306" s="223" t="s">
        <v>609</v>
      </c>
      <c r="B306" s="223" t="s">
        <v>609</v>
      </c>
      <c r="C306" s="223">
        <v>276506</v>
      </c>
      <c r="D306" s="265" t="s">
        <v>772</v>
      </c>
      <c r="E306" s="268">
        <v>117.7978</v>
      </c>
      <c r="F306" s="252" t="s">
        <v>810</v>
      </c>
      <c r="G306" s="233" t="s">
        <v>816</v>
      </c>
      <c r="H306" s="235"/>
      <c r="I306" s="235"/>
      <c r="J306" s="235"/>
      <c r="K306" s="235"/>
      <c r="L306" s="235"/>
      <c r="M306" s="235"/>
      <c r="N306" s="235"/>
      <c r="O306" s="235"/>
      <c r="P306" s="235"/>
      <c r="Q306" s="235"/>
      <c r="R306" s="235"/>
      <c r="S306" s="234"/>
      <c r="T306" s="234"/>
      <c r="U306" s="145"/>
      <c r="V306" s="145"/>
      <c r="W306" s="145"/>
    </row>
    <row r="307" spans="1:23" s="173" customFormat="1" ht="24" customHeight="1">
      <c r="A307" s="223" t="s">
        <v>609</v>
      </c>
      <c r="B307" s="223" t="s">
        <v>609</v>
      </c>
      <c r="C307" s="223">
        <v>281261</v>
      </c>
      <c r="D307" s="265" t="s">
        <v>773</v>
      </c>
      <c r="E307" s="268">
        <v>345.25259999999997</v>
      </c>
      <c r="F307" s="252" t="s">
        <v>811</v>
      </c>
      <c r="G307" s="233" t="s">
        <v>816</v>
      </c>
      <c r="H307" s="235"/>
      <c r="I307" s="235"/>
      <c r="J307" s="235"/>
      <c r="K307" s="235"/>
      <c r="L307" s="235"/>
      <c r="M307" s="235"/>
      <c r="N307" s="235"/>
      <c r="O307" s="235"/>
      <c r="P307" s="235"/>
      <c r="Q307" s="235"/>
      <c r="R307" s="235"/>
      <c r="S307" s="234"/>
      <c r="T307" s="234"/>
      <c r="U307" s="145"/>
      <c r="V307" s="145"/>
      <c r="W307" s="145"/>
    </row>
    <row r="308" spans="1:23" s="173" customFormat="1" ht="24" customHeight="1">
      <c r="A308" s="223" t="s">
        <v>609</v>
      </c>
      <c r="B308" s="223" t="s">
        <v>609</v>
      </c>
      <c r="C308" s="223">
        <v>281220</v>
      </c>
      <c r="D308" s="265" t="s">
        <v>774</v>
      </c>
      <c r="E308" s="268">
        <v>72.513096595139032</v>
      </c>
      <c r="F308" s="257" t="s">
        <v>814</v>
      </c>
      <c r="G308" s="233" t="s">
        <v>816</v>
      </c>
      <c r="H308" s="235"/>
      <c r="I308" s="235"/>
      <c r="J308" s="235"/>
      <c r="K308" s="235"/>
      <c r="L308" s="235"/>
      <c r="M308" s="235"/>
      <c r="N308" s="235"/>
      <c r="O308" s="235"/>
      <c r="P308" s="235"/>
      <c r="Q308" s="235"/>
      <c r="R308" s="235"/>
      <c r="S308" s="234"/>
      <c r="T308" s="234"/>
      <c r="U308" s="145"/>
      <c r="V308" s="145"/>
      <c r="W308" s="145"/>
    </row>
    <row r="309" spans="1:23" s="173" customFormat="1" ht="24" customHeight="1">
      <c r="A309" s="223" t="s">
        <v>609</v>
      </c>
      <c r="B309" s="223" t="s">
        <v>609</v>
      </c>
      <c r="C309" s="223">
        <v>281221</v>
      </c>
      <c r="D309" s="265" t="s">
        <v>1633</v>
      </c>
      <c r="E309" s="266">
        <v>83.766039404057125</v>
      </c>
      <c r="F309" s="252" t="s">
        <v>793</v>
      </c>
      <c r="G309" s="233" t="s">
        <v>816</v>
      </c>
      <c r="H309" s="235"/>
      <c r="I309" s="235"/>
      <c r="J309" s="235"/>
      <c r="K309" s="235"/>
      <c r="L309" s="235"/>
      <c r="M309" s="235"/>
      <c r="N309" s="235"/>
      <c r="O309" s="235"/>
      <c r="P309" s="235"/>
      <c r="Q309" s="235"/>
      <c r="R309" s="235"/>
      <c r="S309" s="234"/>
      <c r="T309" s="234"/>
      <c r="U309" s="145"/>
      <c r="V309" s="145"/>
      <c r="W309" s="145"/>
    </row>
    <row r="310" spans="1:23" s="173" customFormat="1" ht="24" customHeight="1">
      <c r="A310" s="223" t="s">
        <v>609</v>
      </c>
      <c r="B310" s="223" t="s">
        <v>609</v>
      </c>
      <c r="C310" s="223">
        <v>281263</v>
      </c>
      <c r="D310" s="265" t="s">
        <v>775</v>
      </c>
      <c r="E310" s="268">
        <v>50.38358442730263</v>
      </c>
      <c r="F310" s="257" t="s">
        <v>800</v>
      </c>
      <c r="G310" s="233" t="s">
        <v>816</v>
      </c>
      <c r="H310" s="235"/>
      <c r="I310" s="235"/>
      <c r="J310" s="235"/>
      <c r="K310" s="235"/>
      <c r="L310" s="235"/>
      <c r="M310" s="235"/>
      <c r="N310" s="235"/>
      <c r="O310" s="235"/>
      <c r="P310" s="235"/>
      <c r="Q310" s="235"/>
      <c r="R310" s="235"/>
      <c r="S310" s="234"/>
      <c r="T310" s="234"/>
      <c r="U310" s="145"/>
      <c r="V310" s="145"/>
      <c r="W310" s="145"/>
    </row>
    <row r="311" spans="1:23" s="226" customFormat="1" ht="24" customHeight="1">
      <c r="A311" s="223" t="s">
        <v>609</v>
      </c>
      <c r="B311" s="223" t="s">
        <v>609</v>
      </c>
      <c r="C311" s="223">
        <v>281264</v>
      </c>
      <c r="D311" s="265" t="s">
        <v>776</v>
      </c>
      <c r="E311" s="268">
        <v>94.107126526753632</v>
      </c>
      <c r="F311" s="252" t="s">
        <v>801</v>
      </c>
      <c r="G311" s="233" t="s">
        <v>816</v>
      </c>
      <c r="H311" s="235"/>
      <c r="I311" s="235"/>
      <c r="J311" s="235"/>
      <c r="K311" s="235"/>
      <c r="L311" s="235"/>
      <c r="M311" s="235"/>
      <c r="N311" s="235"/>
      <c r="O311" s="235"/>
      <c r="P311" s="235"/>
      <c r="Q311" s="235"/>
      <c r="R311" s="235"/>
      <c r="S311" s="237"/>
      <c r="T311" s="237"/>
      <c r="U311" s="149"/>
      <c r="V311" s="149"/>
      <c r="W311" s="149"/>
    </row>
    <row r="312" spans="1:23" s="173" customFormat="1" ht="24" customHeight="1">
      <c r="A312" s="223" t="s">
        <v>609</v>
      </c>
      <c r="B312" s="223" t="s">
        <v>609</v>
      </c>
      <c r="C312" s="223">
        <v>281260</v>
      </c>
      <c r="D312" s="265" t="s">
        <v>1634</v>
      </c>
      <c r="E312" s="268">
        <v>22.482600000000001</v>
      </c>
      <c r="F312" s="252" t="s">
        <v>794</v>
      </c>
      <c r="G312" s="233" t="s">
        <v>816</v>
      </c>
      <c r="H312" s="235"/>
      <c r="I312" s="235"/>
      <c r="J312" s="235"/>
      <c r="K312" s="235"/>
      <c r="L312" s="235"/>
      <c r="M312" s="235"/>
      <c r="N312" s="235"/>
      <c r="O312" s="235"/>
      <c r="P312" s="235"/>
      <c r="Q312" s="235"/>
      <c r="R312" s="235"/>
      <c r="S312" s="234"/>
      <c r="T312" s="234"/>
      <c r="U312" s="145"/>
      <c r="V312" s="145"/>
      <c r="W312" s="145"/>
    </row>
    <row r="313" spans="1:23" s="173" customFormat="1" ht="24" customHeight="1">
      <c r="A313" s="223" t="s">
        <v>609</v>
      </c>
      <c r="B313" s="223" t="s">
        <v>609</v>
      </c>
      <c r="C313" s="223">
        <v>281257</v>
      </c>
      <c r="D313" s="265" t="s">
        <v>917</v>
      </c>
      <c r="E313" s="268">
        <v>26.341502100642789</v>
      </c>
      <c r="F313" s="257" t="s">
        <v>815</v>
      </c>
      <c r="G313" s="233" t="s">
        <v>816</v>
      </c>
      <c r="H313" s="235"/>
      <c r="I313" s="235"/>
      <c r="J313" s="235"/>
      <c r="K313" s="235"/>
      <c r="L313" s="235"/>
      <c r="M313" s="235"/>
      <c r="N313" s="235"/>
      <c r="O313" s="235"/>
      <c r="P313" s="235"/>
      <c r="Q313" s="235"/>
      <c r="R313" s="235"/>
      <c r="S313" s="234"/>
      <c r="T313" s="234"/>
      <c r="U313" s="145"/>
      <c r="V313" s="145"/>
      <c r="W313" s="145"/>
    </row>
    <row r="314" spans="1:23" s="173" customFormat="1" ht="24" customHeight="1">
      <c r="A314" s="223" t="s">
        <v>609</v>
      </c>
      <c r="B314" s="223" t="s">
        <v>609</v>
      </c>
      <c r="C314" s="223">
        <v>281256</v>
      </c>
      <c r="D314" s="265" t="s">
        <v>1635</v>
      </c>
      <c r="E314" s="268">
        <v>22.811199999999999</v>
      </c>
      <c r="F314" s="252" t="s">
        <v>795</v>
      </c>
      <c r="G314" s="233" t="s">
        <v>816</v>
      </c>
      <c r="H314" s="235"/>
      <c r="I314" s="235"/>
      <c r="J314" s="235"/>
      <c r="K314" s="235"/>
      <c r="L314" s="235"/>
      <c r="M314" s="235"/>
      <c r="N314" s="235"/>
      <c r="O314" s="235"/>
      <c r="P314" s="235"/>
      <c r="Q314" s="235"/>
      <c r="R314" s="235"/>
      <c r="S314" s="234"/>
      <c r="T314" s="234"/>
      <c r="U314" s="145"/>
      <c r="V314" s="145"/>
      <c r="W314" s="145"/>
    </row>
    <row r="315" spans="1:23" s="173" customFormat="1" ht="24" customHeight="1">
      <c r="A315" s="223" t="s">
        <v>609</v>
      </c>
      <c r="B315" s="223" t="s">
        <v>609</v>
      </c>
      <c r="C315" s="223">
        <v>276514</v>
      </c>
      <c r="D315" s="269" t="s">
        <v>954</v>
      </c>
      <c r="E315" s="270" t="s">
        <v>864</v>
      </c>
      <c r="F315" s="271" t="s">
        <v>861</v>
      </c>
      <c r="G315" s="255" t="s">
        <v>863</v>
      </c>
      <c r="H315" s="235"/>
      <c r="I315" s="235"/>
      <c r="J315" s="235"/>
      <c r="K315" s="235"/>
      <c r="L315" s="235"/>
      <c r="M315" s="235"/>
      <c r="N315" s="235"/>
      <c r="O315" s="235"/>
      <c r="P315" s="235"/>
      <c r="Q315" s="235"/>
      <c r="R315" s="235"/>
      <c r="S315" s="234"/>
      <c r="T315" s="234"/>
      <c r="U315" s="145"/>
      <c r="V315" s="145"/>
      <c r="W315" s="145"/>
    </row>
    <row r="316" spans="1:23" s="173" customFormat="1" ht="24" customHeight="1">
      <c r="A316" s="223" t="s">
        <v>609</v>
      </c>
      <c r="B316" s="223" t="s">
        <v>609</v>
      </c>
      <c r="C316" s="223">
        <v>276515</v>
      </c>
      <c r="D316" s="269" t="s">
        <v>955</v>
      </c>
      <c r="E316" s="270" t="s">
        <v>864</v>
      </c>
      <c r="F316" s="271" t="s">
        <v>860</v>
      </c>
      <c r="G316" s="255" t="s">
        <v>863</v>
      </c>
      <c r="H316" s="235"/>
      <c r="I316" s="235"/>
      <c r="J316" s="235"/>
      <c r="K316" s="235"/>
      <c r="L316" s="235"/>
      <c r="M316" s="235"/>
      <c r="N316" s="235"/>
      <c r="O316" s="235"/>
      <c r="P316" s="235"/>
      <c r="Q316" s="235"/>
      <c r="R316" s="235"/>
      <c r="S316" s="234"/>
      <c r="T316" s="234"/>
      <c r="U316" s="145"/>
      <c r="V316" s="145"/>
      <c r="W316" s="145"/>
    </row>
    <row r="317" spans="1:23" s="173" customFormat="1" ht="24" customHeight="1">
      <c r="A317" s="223" t="s">
        <v>609</v>
      </c>
      <c r="B317" s="223" t="s">
        <v>609</v>
      </c>
      <c r="C317" s="223">
        <v>333011</v>
      </c>
      <c r="D317" s="254" t="s">
        <v>856</v>
      </c>
      <c r="E317" s="270" t="s">
        <v>864</v>
      </c>
      <c r="F317" s="271" t="s">
        <v>859</v>
      </c>
      <c r="G317" s="255" t="s">
        <v>863</v>
      </c>
      <c r="H317" s="235"/>
      <c r="I317" s="235"/>
      <c r="J317" s="235"/>
      <c r="K317" s="235"/>
      <c r="L317" s="235"/>
      <c r="M317" s="235"/>
      <c r="N317" s="235"/>
      <c r="O317" s="235"/>
      <c r="P317" s="235"/>
      <c r="Q317" s="235"/>
      <c r="R317" s="235"/>
      <c r="S317" s="234"/>
      <c r="T317" s="234"/>
      <c r="U317" s="145"/>
      <c r="V317" s="145"/>
      <c r="W317" s="145"/>
    </row>
    <row r="318" spans="1:23" s="173" customFormat="1" ht="24" customHeight="1">
      <c r="A318" s="223" t="s">
        <v>609</v>
      </c>
      <c r="B318" s="223" t="s">
        <v>609</v>
      </c>
      <c r="C318" s="223">
        <v>333012</v>
      </c>
      <c r="D318" s="254" t="s">
        <v>855</v>
      </c>
      <c r="E318" s="270" t="s">
        <v>864</v>
      </c>
      <c r="F318" s="271" t="s">
        <v>859</v>
      </c>
      <c r="G318" s="255" t="s">
        <v>863</v>
      </c>
      <c r="H318" s="235"/>
      <c r="I318" s="235"/>
      <c r="J318" s="235"/>
      <c r="K318" s="235"/>
      <c r="L318" s="235"/>
      <c r="M318" s="235"/>
      <c r="N318" s="235"/>
      <c r="O318" s="235"/>
      <c r="P318" s="235"/>
      <c r="Q318" s="235"/>
      <c r="R318" s="235"/>
      <c r="S318" s="234"/>
      <c r="T318" s="234"/>
      <c r="U318" s="145"/>
      <c r="V318" s="145"/>
      <c r="W318" s="145"/>
    </row>
    <row r="319" spans="1:23" s="173" customFormat="1" ht="24" customHeight="1">
      <c r="A319" s="223" t="s">
        <v>609</v>
      </c>
      <c r="B319" s="223" t="s">
        <v>609</v>
      </c>
      <c r="C319" s="223">
        <v>276516</v>
      </c>
      <c r="D319" s="254" t="s">
        <v>854</v>
      </c>
      <c r="E319" s="270" t="s">
        <v>864</v>
      </c>
      <c r="F319" s="271" t="s">
        <v>858</v>
      </c>
      <c r="G319" s="255" t="s">
        <v>863</v>
      </c>
      <c r="H319" s="235"/>
      <c r="I319" s="235"/>
      <c r="J319" s="235"/>
      <c r="K319" s="235"/>
      <c r="L319" s="235"/>
      <c r="M319" s="235"/>
      <c r="N319" s="235"/>
      <c r="O319" s="235"/>
      <c r="P319" s="235"/>
      <c r="Q319" s="235"/>
      <c r="R319" s="235"/>
      <c r="S319" s="234"/>
      <c r="T319" s="234"/>
      <c r="U319" s="145"/>
      <c r="V319" s="145"/>
      <c r="W319" s="145"/>
    </row>
    <row r="320" spans="1:23" s="173" customFormat="1" ht="24" customHeight="1">
      <c r="A320" s="223" t="s">
        <v>609</v>
      </c>
      <c r="B320" s="223" t="s">
        <v>609</v>
      </c>
      <c r="C320" s="223">
        <v>276517</v>
      </c>
      <c r="D320" s="254" t="s">
        <v>867</v>
      </c>
      <c r="E320" s="270" t="s">
        <v>864</v>
      </c>
      <c r="F320" s="272" t="s">
        <v>862</v>
      </c>
      <c r="G320" s="255" t="s">
        <v>863</v>
      </c>
      <c r="H320" s="235"/>
      <c r="I320" s="235"/>
      <c r="J320" s="235"/>
      <c r="K320" s="235"/>
      <c r="L320" s="235"/>
      <c r="M320" s="235"/>
      <c r="N320" s="235"/>
      <c r="O320" s="235"/>
      <c r="P320" s="235"/>
      <c r="Q320" s="235"/>
      <c r="R320" s="235"/>
      <c r="S320" s="234"/>
      <c r="T320" s="234"/>
      <c r="U320" s="145"/>
      <c r="V320" s="145"/>
      <c r="W320" s="145"/>
    </row>
    <row r="321" spans="1:23" s="173" customFormat="1" ht="24" customHeight="1">
      <c r="A321" s="223" t="s">
        <v>609</v>
      </c>
      <c r="B321" s="223" t="s">
        <v>609</v>
      </c>
      <c r="C321" s="223">
        <v>276518</v>
      </c>
      <c r="D321" s="254" t="s">
        <v>894</v>
      </c>
      <c r="E321" s="270" t="s">
        <v>864</v>
      </c>
      <c r="F321" s="273" t="s">
        <v>1401</v>
      </c>
      <c r="G321" s="255" t="s">
        <v>863</v>
      </c>
      <c r="H321" s="235"/>
      <c r="I321" s="235"/>
      <c r="J321" s="235"/>
      <c r="K321" s="235"/>
      <c r="L321" s="235"/>
      <c r="M321" s="235"/>
      <c r="N321" s="235"/>
      <c r="O321" s="235"/>
      <c r="P321" s="235"/>
      <c r="Q321" s="235"/>
      <c r="R321" s="235"/>
      <c r="S321" s="234"/>
      <c r="T321" s="234"/>
      <c r="U321" s="145"/>
      <c r="V321" s="145"/>
      <c r="W321" s="145"/>
    </row>
    <row r="322" spans="1:23" ht="24" customHeight="1">
      <c r="A322" s="223" t="s">
        <v>609</v>
      </c>
      <c r="B322" s="223" t="s">
        <v>609</v>
      </c>
      <c r="C322" s="223">
        <v>281222</v>
      </c>
      <c r="D322" s="254" t="s">
        <v>853</v>
      </c>
      <c r="E322" s="270" t="s">
        <v>864</v>
      </c>
      <c r="F322" s="274" t="s">
        <v>857</v>
      </c>
      <c r="G322" s="255" t="s">
        <v>863</v>
      </c>
      <c r="H322" s="235"/>
      <c r="I322" s="235"/>
      <c r="J322" s="235"/>
      <c r="K322" s="235"/>
      <c r="L322" s="235"/>
      <c r="M322" s="235"/>
      <c r="N322" s="235"/>
      <c r="O322" s="235"/>
      <c r="P322" s="235"/>
      <c r="Q322" s="235"/>
      <c r="R322" s="235"/>
    </row>
    <row r="323" spans="1:23" ht="24" customHeight="1">
      <c r="A323" s="223" t="s">
        <v>609</v>
      </c>
      <c r="B323" s="223" t="s">
        <v>609</v>
      </c>
      <c r="C323" s="223">
        <v>333013</v>
      </c>
      <c r="D323" s="254" t="s">
        <v>1636</v>
      </c>
      <c r="E323" s="275">
        <v>36</v>
      </c>
      <c r="F323" s="252" t="s">
        <v>1554</v>
      </c>
      <c r="G323" s="233" t="s">
        <v>1368</v>
      </c>
      <c r="H323" s="231" t="s">
        <v>977</v>
      </c>
      <c r="I323" s="231" t="s">
        <v>978</v>
      </c>
      <c r="J323" s="231"/>
      <c r="K323" s="231"/>
      <c r="L323" s="231"/>
      <c r="M323" s="231"/>
      <c r="N323" s="231"/>
      <c r="O323" s="232"/>
      <c r="P323" s="231" t="s">
        <v>979</v>
      </c>
      <c r="Q323" s="231" t="s">
        <v>968</v>
      </c>
      <c r="R323" s="231"/>
    </row>
    <row r="324" spans="1:23" ht="24" customHeight="1">
      <c r="A324" s="223" t="s">
        <v>609</v>
      </c>
      <c r="B324" s="223" t="s">
        <v>609</v>
      </c>
      <c r="C324" s="223">
        <v>333014</v>
      </c>
      <c r="D324" s="254" t="s">
        <v>1637</v>
      </c>
      <c r="E324" s="276">
        <v>200</v>
      </c>
      <c r="F324" s="252" t="s">
        <v>1554</v>
      </c>
      <c r="G324" s="233" t="s">
        <v>1368</v>
      </c>
      <c r="H324" s="231" t="s">
        <v>985</v>
      </c>
      <c r="I324" s="231" t="s">
        <v>978</v>
      </c>
      <c r="J324" s="231"/>
      <c r="K324" s="231"/>
      <c r="L324" s="231"/>
      <c r="M324" s="231"/>
      <c r="N324" s="231"/>
      <c r="O324" s="232"/>
      <c r="P324" s="231" t="s">
        <v>979</v>
      </c>
      <c r="Q324" s="231" t="s">
        <v>968</v>
      </c>
      <c r="R324" s="231"/>
    </row>
    <row r="325" spans="1:23" ht="24" customHeight="1">
      <c r="A325" s="223" t="s">
        <v>609</v>
      </c>
      <c r="B325" s="223" t="s">
        <v>609</v>
      </c>
      <c r="C325" s="223">
        <v>276521</v>
      </c>
      <c r="D325" s="254" t="s">
        <v>1644</v>
      </c>
      <c r="E325" s="276">
        <v>9</v>
      </c>
      <c r="F325" s="252" t="s">
        <v>1554</v>
      </c>
      <c r="G325" s="233" t="s">
        <v>1368</v>
      </c>
      <c r="H325" s="231" t="s">
        <v>956</v>
      </c>
      <c r="I325" s="231" t="s">
        <v>986</v>
      </c>
      <c r="J325" s="231"/>
      <c r="K325" s="231"/>
      <c r="L325" s="231"/>
      <c r="M325" s="231"/>
      <c r="N325" s="231"/>
      <c r="O325" s="232"/>
      <c r="P325" s="231" t="s">
        <v>979</v>
      </c>
      <c r="Q325" s="231" t="s">
        <v>987</v>
      </c>
      <c r="R325" s="231"/>
    </row>
    <row r="326" spans="1:23" ht="24" customHeight="1">
      <c r="A326" s="223" t="s">
        <v>609</v>
      </c>
      <c r="B326" s="223" t="s">
        <v>609</v>
      </c>
      <c r="C326" s="223">
        <v>380986</v>
      </c>
      <c r="D326" s="254" t="s">
        <v>988</v>
      </c>
      <c r="E326" s="276">
        <v>120</v>
      </c>
      <c r="F326" s="252" t="s">
        <v>1554</v>
      </c>
      <c r="G326" s="233" t="s">
        <v>1368</v>
      </c>
      <c r="H326" s="231" t="s">
        <v>989</v>
      </c>
      <c r="I326" s="231" t="s">
        <v>981</v>
      </c>
      <c r="J326" s="231"/>
      <c r="K326" s="231"/>
      <c r="L326" s="231"/>
      <c r="M326" s="231" t="s">
        <v>990</v>
      </c>
      <c r="N326" s="231" t="s">
        <v>991</v>
      </c>
      <c r="O326" s="232"/>
      <c r="P326" s="231" t="s">
        <v>979</v>
      </c>
      <c r="Q326" s="231" t="s">
        <v>992</v>
      </c>
      <c r="R326" s="231"/>
    </row>
    <row r="327" spans="1:23" ht="24" customHeight="1">
      <c r="A327" s="223" t="s">
        <v>609</v>
      </c>
      <c r="B327" s="223" t="s">
        <v>609</v>
      </c>
      <c r="C327" s="223">
        <v>380985</v>
      </c>
      <c r="D327" s="254" t="s">
        <v>993</v>
      </c>
      <c r="E327" s="276">
        <v>14</v>
      </c>
      <c r="F327" s="252" t="s">
        <v>1554</v>
      </c>
      <c r="G327" s="233" t="s">
        <v>1368</v>
      </c>
      <c r="H327" s="231" t="s">
        <v>994</v>
      </c>
      <c r="I327" s="231" t="s">
        <v>995</v>
      </c>
      <c r="J327" s="231"/>
      <c r="K327" s="231"/>
      <c r="L327" s="231"/>
      <c r="M327" s="231"/>
      <c r="N327" s="231"/>
      <c r="O327" s="232"/>
      <c r="P327" s="231" t="s">
        <v>979</v>
      </c>
      <c r="Q327" s="231" t="s">
        <v>992</v>
      </c>
      <c r="R327" s="231"/>
    </row>
    <row r="328" spans="1:23" ht="24" customHeight="1">
      <c r="A328" s="223" t="s">
        <v>609</v>
      </c>
      <c r="B328" s="223" t="s">
        <v>609</v>
      </c>
      <c r="C328" s="223">
        <v>281266</v>
      </c>
      <c r="D328" s="254" t="s">
        <v>996</v>
      </c>
      <c r="E328" s="276">
        <v>75</v>
      </c>
      <c r="F328" s="252" t="s">
        <v>1554</v>
      </c>
      <c r="G328" s="233" t="s">
        <v>1368</v>
      </c>
      <c r="H328" s="231" t="s">
        <v>994</v>
      </c>
      <c r="I328" s="231" t="s">
        <v>981</v>
      </c>
      <c r="J328" s="231"/>
      <c r="K328" s="231"/>
      <c r="L328" s="231"/>
      <c r="M328" s="231" t="s">
        <v>997</v>
      </c>
      <c r="N328" s="231" t="s">
        <v>997</v>
      </c>
      <c r="O328" s="232"/>
      <c r="P328" s="231" t="s">
        <v>979</v>
      </c>
      <c r="Q328" s="231" t="s">
        <v>968</v>
      </c>
      <c r="R328" s="231"/>
    </row>
    <row r="329" spans="1:23" ht="24" customHeight="1">
      <c r="A329" s="223" t="s">
        <v>609</v>
      </c>
      <c r="B329" s="223" t="s">
        <v>609</v>
      </c>
      <c r="C329" s="223">
        <v>281262</v>
      </c>
      <c r="D329" s="254" t="s">
        <v>998</v>
      </c>
      <c r="E329" s="276">
        <v>10.5</v>
      </c>
      <c r="F329" s="252" t="s">
        <v>1554</v>
      </c>
      <c r="G329" s="233" t="s">
        <v>1368</v>
      </c>
      <c r="H329" s="231" t="s">
        <v>999</v>
      </c>
      <c r="I329" s="231" t="s">
        <v>981</v>
      </c>
      <c r="J329" s="231"/>
      <c r="K329" s="231"/>
      <c r="L329" s="231"/>
      <c r="M329" s="231"/>
      <c r="N329" s="231"/>
      <c r="O329" s="232"/>
      <c r="P329" s="231" t="s">
        <v>979</v>
      </c>
      <c r="Q329" s="231" t="s">
        <v>1050</v>
      </c>
      <c r="R329" s="231"/>
    </row>
    <row r="330" spans="1:23" ht="24" customHeight="1">
      <c r="A330" s="223" t="s">
        <v>609</v>
      </c>
      <c r="B330" s="223" t="s">
        <v>609</v>
      </c>
      <c r="C330" s="223">
        <v>281265</v>
      </c>
      <c r="D330" s="254" t="s">
        <v>1553</v>
      </c>
      <c r="E330" s="276">
        <v>5</v>
      </c>
      <c r="F330" s="252" t="s">
        <v>1554</v>
      </c>
      <c r="G330" s="233" t="s">
        <v>1368</v>
      </c>
      <c r="H330" s="231" t="s">
        <v>1555</v>
      </c>
      <c r="I330" s="231" t="s">
        <v>1000</v>
      </c>
      <c r="J330" s="231"/>
      <c r="K330" s="231"/>
      <c r="L330" s="231"/>
      <c r="M330" s="231"/>
      <c r="N330" s="231"/>
      <c r="O330" s="232"/>
      <c r="P330" s="231" t="s">
        <v>979</v>
      </c>
      <c r="Q330" s="231" t="s">
        <v>968</v>
      </c>
      <c r="R330" s="231"/>
    </row>
    <row r="331" spans="1:23" ht="24" customHeight="1">
      <c r="A331" s="223" t="s">
        <v>609</v>
      </c>
      <c r="B331" s="223" t="s">
        <v>609</v>
      </c>
      <c r="C331" s="223" t="s">
        <v>609</v>
      </c>
      <c r="D331" s="254" t="s">
        <v>1638</v>
      </c>
      <c r="E331" s="276">
        <v>25</v>
      </c>
      <c r="F331" s="252" t="s">
        <v>1554</v>
      </c>
      <c r="G331" s="233" t="s">
        <v>1368</v>
      </c>
      <c r="H331" s="231" t="s">
        <v>1048</v>
      </c>
      <c r="I331" s="231" t="s">
        <v>1049</v>
      </c>
      <c r="J331" s="231"/>
      <c r="K331" s="231"/>
      <c r="L331" s="231"/>
      <c r="M331" s="231"/>
      <c r="N331" s="231"/>
      <c r="O331" s="232"/>
      <c r="P331" s="231" t="s">
        <v>979</v>
      </c>
      <c r="Q331" s="231" t="s">
        <v>1050</v>
      </c>
      <c r="R331" s="231"/>
    </row>
    <row r="332" spans="1:23" ht="24" customHeight="1">
      <c r="A332" s="223" t="s">
        <v>609</v>
      </c>
      <c r="B332" s="223" t="s">
        <v>609</v>
      </c>
      <c r="C332" s="223" t="s">
        <v>609</v>
      </c>
      <c r="D332" s="254" t="s">
        <v>1051</v>
      </c>
      <c r="E332" s="276">
        <v>75</v>
      </c>
      <c r="F332" s="252" t="s">
        <v>1554</v>
      </c>
      <c r="G332" s="233" t="s">
        <v>1368</v>
      </c>
      <c r="H332" s="231" t="s">
        <v>1052</v>
      </c>
      <c r="I332" s="231" t="s">
        <v>981</v>
      </c>
      <c r="J332" s="231"/>
      <c r="K332" s="231"/>
      <c r="L332" s="231"/>
      <c r="M332" s="231" t="s">
        <v>997</v>
      </c>
      <c r="N332" s="231" t="s">
        <v>1053</v>
      </c>
      <c r="O332" s="232"/>
      <c r="P332" s="231" t="s">
        <v>979</v>
      </c>
      <c r="Q332" s="231" t="s">
        <v>968</v>
      </c>
      <c r="R332" s="231"/>
    </row>
    <row r="333" spans="1:23" ht="24" customHeight="1">
      <c r="A333" s="223" t="s">
        <v>609</v>
      </c>
      <c r="B333" s="223" t="s">
        <v>609</v>
      </c>
      <c r="C333" s="223" t="s">
        <v>609</v>
      </c>
      <c r="D333" s="254" t="s">
        <v>1639</v>
      </c>
      <c r="E333" s="276">
        <v>75</v>
      </c>
      <c r="F333" s="252" t="s">
        <v>609</v>
      </c>
      <c r="G333" s="233" t="s">
        <v>1368</v>
      </c>
      <c r="H333" s="231"/>
      <c r="I333" s="231"/>
      <c r="J333" s="231"/>
      <c r="K333" s="231"/>
      <c r="L333" s="231"/>
      <c r="M333" s="231"/>
      <c r="N333" s="231"/>
      <c r="O333" s="232"/>
      <c r="P333" s="231" t="s">
        <v>979</v>
      </c>
      <c r="Q333" s="231"/>
      <c r="R333" s="231"/>
    </row>
    <row r="334" spans="1:23" ht="24" customHeight="1">
      <c r="A334" s="223" t="s">
        <v>609</v>
      </c>
      <c r="B334" s="223" t="s">
        <v>609</v>
      </c>
      <c r="C334" s="223" t="s">
        <v>609</v>
      </c>
      <c r="D334" s="254" t="s">
        <v>1288</v>
      </c>
      <c r="E334" s="276">
        <v>75</v>
      </c>
      <c r="F334" s="252" t="s">
        <v>1554</v>
      </c>
      <c r="G334" s="233" t="s">
        <v>1368</v>
      </c>
      <c r="H334" s="231" t="s">
        <v>1052</v>
      </c>
      <c r="I334" s="231" t="s">
        <v>981</v>
      </c>
      <c r="J334" s="231"/>
      <c r="K334" s="231"/>
      <c r="L334" s="231"/>
      <c r="M334" s="231" t="s">
        <v>997</v>
      </c>
      <c r="N334" s="231" t="s">
        <v>1289</v>
      </c>
      <c r="O334" s="232"/>
      <c r="P334" s="231" t="s">
        <v>979</v>
      </c>
      <c r="Q334" s="231" t="s">
        <v>968</v>
      </c>
      <c r="R334" s="231"/>
    </row>
    <row r="335" spans="1:23" ht="24" customHeight="1">
      <c r="A335" s="223" t="s">
        <v>609</v>
      </c>
      <c r="B335" s="223" t="s">
        <v>609</v>
      </c>
      <c r="C335" s="223" t="s">
        <v>609</v>
      </c>
      <c r="D335" s="254" t="s">
        <v>1640</v>
      </c>
      <c r="E335" s="276">
        <v>25</v>
      </c>
      <c r="F335" s="252" t="s">
        <v>1554</v>
      </c>
      <c r="G335" s="233" t="s">
        <v>1368</v>
      </c>
      <c r="H335" s="231" t="s">
        <v>1310</v>
      </c>
      <c r="I335" s="231" t="s">
        <v>981</v>
      </c>
      <c r="J335" s="231"/>
      <c r="K335" s="231"/>
      <c r="L335" s="231"/>
      <c r="M335" s="231"/>
      <c r="N335" s="231"/>
      <c r="O335" s="232"/>
      <c r="P335" s="231" t="s">
        <v>979</v>
      </c>
      <c r="Q335" s="231" t="s">
        <v>968</v>
      </c>
      <c r="R335" s="231"/>
    </row>
    <row r="336" spans="1:23" ht="24" customHeight="1">
      <c r="A336" s="223" t="s">
        <v>609</v>
      </c>
      <c r="B336" s="223" t="s">
        <v>609</v>
      </c>
      <c r="C336" s="223" t="s">
        <v>609</v>
      </c>
      <c r="D336" s="254" t="s">
        <v>1641</v>
      </c>
      <c r="E336" s="276">
        <v>185</v>
      </c>
      <c r="F336" s="252" t="s">
        <v>1554</v>
      </c>
      <c r="G336" s="233" t="s">
        <v>1368</v>
      </c>
      <c r="H336" s="231" t="s">
        <v>1052</v>
      </c>
      <c r="I336" s="231" t="s">
        <v>981</v>
      </c>
      <c r="J336" s="231"/>
      <c r="K336" s="231"/>
      <c r="L336" s="231"/>
      <c r="M336" s="231" t="s">
        <v>1320</v>
      </c>
      <c r="N336" s="231"/>
      <c r="O336" s="232"/>
      <c r="P336" s="231" t="s">
        <v>979</v>
      </c>
      <c r="Q336" s="231" t="s">
        <v>1321</v>
      </c>
      <c r="R336" s="231"/>
    </row>
    <row r="337" spans="1:18" ht="24" customHeight="1">
      <c r="A337" s="223" t="s">
        <v>609</v>
      </c>
      <c r="B337" s="223" t="s">
        <v>609</v>
      </c>
      <c r="C337" s="223" t="s">
        <v>609</v>
      </c>
      <c r="D337" s="254" t="s">
        <v>1642</v>
      </c>
      <c r="E337" s="276">
        <v>225</v>
      </c>
      <c r="F337" s="252" t="s">
        <v>1554</v>
      </c>
      <c r="G337" s="233" t="s">
        <v>1368</v>
      </c>
      <c r="H337" s="231" t="s">
        <v>1322</v>
      </c>
      <c r="I337" s="231" t="s">
        <v>981</v>
      </c>
      <c r="J337" s="231"/>
      <c r="K337" s="231"/>
      <c r="L337" s="231"/>
      <c r="M337" s="231"/>
      <c r="N337" s="231"/>
      <c r="O337" s="232"/>
      <c r="P337" s="231" t="s">
        <v>979</v>
      </c>
      <c r="Q337" s="231" t="s">
        <v>968</v>
      </c>
      <c r="R337" s="231"/>
    </row>
    <row r="338" spans="1:18" ht="24" customHeight="1">
      <c r="A338" s="223" t="s">
        <v>609</v>
      </c>
      <c r="B338" s="223" t="s">
        <v>609</v>
      </c>
      <c r="C338" s="223" t="s">
        <v>609</v>
      </c>
      <c r="D338" s="254" t="s">
        <v>1643</v>
      </c>
      <c r="E338" s="277" t="s">
        <v>1556</v>
      </c>
      <c r="F338" s="252" t="s">
        <v>1554</v>
      </c>
      <c r="G338" s="233" t="s">
        <v>1368</v>
      </c>
      <c r="H338" s="231" t="s">
        <v>1052</v>
      </c>
      <c r="I338" s="231" t="s">
        <v>986</v>
      </c>
      <c r="J338" s="231"/>
      <c r="K338" s="231"/>
      <c r="L338" s="231"/>
      <c r="M338" s="231"/>
      <c r="N338" s="231"/>
      <c r="O338" s="232"/>
      <c r="P338" s="231" t="s">
        <v>979</v>
      </c>
      <c r="Q338" s="231" t="s">
        <v>968</v>
      </c>
      <c r="R338" s="231"/>
    </row>
    <row r="339" spans="1:18">
      <c r="D339" s="278"/>
      <c r="E339" s="279"/>
      <c r="F339" s="280"/>
      <c r="G339" s="280"/>
    </row>
    <row r="340" spans="1:18">
      <c r="D340" s="278"/>
      <c r="E340" s="279"/>
      <c r="F340" s="280"/>
      <c r="G340" s="280"/>
    </row>
    <row r="341" spans="1:18">
      <c r="D341" s="278"/>
      <c r="E341" s="279"/>
      <c r="F341" s="280"/>
      <c r="G341" s="280"/>
    </row>
    <row r="342" spans="1:18">
      <c r="D342" s="278"/>
      <c r="E342" s="279"/>
      <c r="F342" s="280"/>
      <c r="G342" s="280"/>
    </row>
    <row r="343" spans="1:18">
      <c r="D343" s="278"/>
      <c r="E343" s="279"/>
      <c r="F343" s="280"/>
      <c r="G343" s="280"/>
    </row>
    <row r="344" spans="1:18">
      <c r="D344" s="278"/>
      <c r="E344" s="279"/>
      <c r="F344" s="280"/>
      <c r="G344" s="280"/>
    </row>
    <row r="345" spans="1:18">
      <c r="D345" s="278"/>
      <c r="E345" s="279"/>
      <c r="F345" s="280"/>
      <c r="G345" s="280"/>
    </row>
    <row r="346" spans="1:18">
      <c r="D346" s="278"/>
      <c r="E346" s="279"/>
      <c r="F346" s="280"/>
      <c r="G346" s="280"/>
    </row>
    <row r="347" spans="1:18">
      <c r="D347" s="278"/>
      <c r="E347" s="279"/>
      <c r="F347" s="280"/>
      <c r="G347" s="280"/>
    </row>
    <row r="348" spans="1:18">
      <c r="D348" s="278"/>
      <c r="E348" s="279"/>
      <c r="F348" s="280"/>
      <c r="G348" s="280"/>
    </row>
    <row r="349" spans="1:18">
      <c r="D349" s="278"/>
      <c r="E349" s="279"/>
      <c r="F349" s="280"/>
      <c r="G349" s="280"/>
    </row>
    <row r="350" spans="1:18">
      <c r="D350" s="278"/>
      <c r="E350" s="279"/>
      <c r="F350" s="280"/>
      <c r="G350" s="280"/>
    </row>
    <row r="351" spans="1:18">
      <c r="D351" s="278"/>
      <c r="E351" s="279"/>
      <c r="F351" s="280"/>
      <c r="G351" s="280"/>
    </row>
    <row r="352" spans="1:18">
      <c r="D352" s="278"/>
      <c r="E352" s="279"/>
      <c r="F352" s="280"/>
      <c r="G352" s="280"/>
    </row>
    <row r="353" spans="4:7">
      <c r="D353" s="278"/>
      <c r="E353" s="279"/>
      <c r="F353" s="280"/>
      <c r="G353" s="280"/>
    </row>
    <row r="354" spans="4:7">
      <c r="D354" s="278"/>
      <c r="E354" s="279"/>
      <c r="F354" s="280"/>
      <c r="G354" s="280"/>
    </row>
    <row r="355" spans="4:7">
      <c r="D355" s="278"/>
      <c r="E355" s="279"/>
      <c r="F355" s="280"/>
      <c r="G355" s="280"/>
    </row>
    <row r="356" spans="4:7">
      <c r="D356" s="278"/>
      <c r="E356" s="279"/>
      <c r="F356" s="280"/>
      <c r="G356" s="280"/>
    </row>
    <row r="357" spans="4:7">
      <c r="D357" s="278"/>
      <c r="E357" s="279"/>
      <c r="F357" s="280"/>
      <c r="G357" s="280"/>
    </row>
    <row r="358" spans="4:7">
      <c r="D358" s="278"/>
      <c r="E358" s="279"/>
      <c r="F358" s="280"/>
      <c r="G358" s="280"/>
    </row>
    <row r="359" spans="4:7">
      <c r="D359" s="278"/>
      <c r="E359" s="279"/>
      <c r="F359" s="280"/>
      <c r="G359" s="280"/>
    </row>
    <row r="360" spans="4:7">
      <c r="D360" s="278"/>
      <c r="E360" s="279"/>
      <c r="F360" s="280"/>
      <c r="G360" s="280"/>
    </row>
    <row r="361" spans="4:7">
      <c r="D361" s="278"/>
      <c r="E361" s="279"/>
      <c r="F361" s="280"/>
      <c r="G361" s="280"/>
    </row>
    <row r="362" spans="4:7">
      <c r="D362" s="278"/>
      <c r="E362" s="279"/>
      <c r="F362" s="280"/>
      <c r="G362" s="280"/>
    </row>
    <row r="363" spans="4:7">
      <c r="D363" s="278"/>
      <c r="E363" s="279"/>
      <c r="F363" s="280"/>
      <c r="G363" s="280"/>
    </row>
    <row r="364" spans="4:7">
      <c r="D364" s="278"/>
      <c r="E364" s="279"/>
      <c r="F364" s="280"/>
      <c r="G364" s="280"/>
    </row>
    <row r="365" spans="4:7">
      <c r="D365" s="278"/>
      <c r="E365" s="279"/>
      <c r="F365" s="280"/>
      <c r="G365" s="280"/>
    </row>
    <row r="366" spans="4:7">
      <c r="D366" s="278"/>
      <c r="E366" s="279"/>
      <c r="F366" s="280"/>
      <c r="G366" s="280"/>
    </row>
    <row r="367" spans="4:7">
      <c r="D367" s="278"/>
      <c r="E367" s="279"/>
      <c r="F367" s="280"/>
      <c r="G367" s="280"/>
    </row>
    <row r="368" spans="4:7">
      <c r="D368" s="278"/>
      <c r="E368" s="279"/>
      <c r="F368" s="280"/>
      <c r="G368" s="280"/>
    </row>
    <row r="369" spans="4:7">
      <c r="D369" s="278"/>
      <c r="E369" s="279"/>
      <c r="F369" s="280"/>
      <c r="G369" s="280"/>
    </row>
    <row r="370" spans="4:7">
      <c r="D370" s="278"/>
      <c r="E370" s="279"/>
      <c r="F370" s="280"/>
      <c r="G370" s="280"/>
    </row>
    <row r="371" spans="4:7">
      <c r="D371" s="278"/>
      <c r="E371" s="279"/>
      <c r="F371" s="280"/>
      <c r="G371" s="280"/>
    </row>
    <row r="372" spans="4:7">
      <c r="D372" s="278"/>
      <c r="E372" s="279"/>
      <c r="F372" s="280"/>
      <c r="G372" s="280"/>
    </row>
    <row r="373" spans="4:7">
      <c r="D373" s="278"/>
      <c r="E373" s="279"/>
      <c r="F373" s="280"/>
      <c r="G373" s="280"/>
    </row>
    <row r="374" spans="4:7">
      <c r="D374" s="278"/>
      <c r="E374" s="279"/>
      <c r="F374" s="280"/>
      <c r="G374" s="280"/>
    </row>
    <row r="375" spans="4:7">
      <c r="D375" s="278"/>
      <c r="E375" s="279"/>
      <c r="F375" s="280"/>
      <c r="G375" s="280"/>
    </row>
    <row r="376" spans="4:7">
      <c r="D376" s="278"/>
      <c r="E376" s="279"/>
      <c r="F376" s="280"/>
      <c r="G376" s="280"/>
    </row>
    <row r="377" spans="4:7">
      <c r="D377" s="278"/>
      <c r="E377" s="279"/>
      <c r="F377" s="280"/>
      <c r="G377" s="280"/>
    </row>
    <row r="378" spans="4:7">
      <c r="D378" s="278"/>
      <c r="E378" s="279"/>
      <c r="F378" s="280"/>
      <c r="G378" s="280"/>
    </row>
    <row r="379" spans="4:7">
      <c r="D379" s="278"/>
      <c r="E379" s="279"/>
      <c r="F379" s="280"/>
      <c r="G379" s="280"/>
    </row>
    <row r="380" spans="4:7">
      <c r="D380" s="278"/>
      <c r="E380" s="279"/>
      <c r="F380" s="280"/>
      <c r="G380" s="280"/>
    </row>
    <row r="381" spans="4:7">
      <c r="D381" s="278"/>
      <c r="E381" s="279"/>
      <c r="F381" s="280"/>
      <c r="G381" s="280"/>
    </row>
    <row r="382" spans="4:7">
      <c r="D382" s="278"/>
      <c r="E382" s="279"/>
      <c r="F382" s="280"/>
      <c r="G382" s="280"/>
    </row>
    <row r="383" spans="4:7">
      <c r="D383" s="278"/>
      <c r="E383" s="279"/>
      <c r="F383" s="280"/>
      <c r="G383" s="280"/>
    </row>
    <row r="384" spans="4:7">
      <c r="D384" s="278"/>
      <c r="E384" s="279"/>
      <c r="F384" s="280"/>
      <c r="G384" s="280"/>
    </row>
    <row r="385" spans="4:7">
      <c r="D385" s="278"/>
      <c r="E385" s="279"/>
      <c r="F385" s="280"/>
      <c r="G385" s="280"/>
    </row>
    <row r="386" spans="4:7">
      <c r="D386" s="278"/>
      <c r="E386" s="279"/>
      <c r="F386" s="280"/>
      <c r="G386" s="280"/>
    </row>
    <row r="387" spans="4:7">
      <c r="D387" s="278"/>
      <c r="E387" s="279"/>
      <c r="F387" s="280"/>
      <c r="G387" s="280"/>
    </row>
    <row r="388" spans="4:7">
      <c r="D388" s="278"/>
      <c r="E388" s="279"/>
      <c r="F388" s="280"/>
      <c r="G388" s="280"/>
    </row>
    <row r="389" spans="4:7">
      <c r="D389" s="278"/>
      <c r="E389" s="279"/>
      <c r="F389" s="280"/>
      <c r="G389" s="280"/>
    </row>
    <row r="390" spans="4:7">
      <c r="D390" s="278"/>
      <c r="E390" s="279"/>
      <c r="F390" s="280"/>
      <c r="G390" s="280"/>
    </row>
    <row r="391" spans="4:7">
      <c r="D391" s="278"/>
      <c r="E391" s="279"/>
      <c r="F391" s="280"/>
      <c r="G391" s="280"/>
    </row>
    <row r="392" spans="4:7">
      <c r="D392" s="278"/>
      <c r="E392" s="279"/>
      <c r="F392" s="280"/>
      <c r="G392" s="280"/>
    </row>
    <row r="393" spans="4:7">
      <c r="D393" s="278"/>
      <c r="E393" s="279"/>
      <c r="F393" s="280"/>
      <c r="G393" s="280"/>
    </row>
    <row r="394" spans="4:7">
      <c r="D394" s="278"/>
      <c r="E394" s="279"/>
      <c r="F394" s="280"/>
      <c r="G394" s="280"/>
    </row>
    <row r="395" spans="4:7">
      <c r="D395" s="278"/>
      <c r="E395" s="279"/>
      <c r="F395" s="280"/>
      <c r="G395" s="280"/>
    </row>
    <row r="396" spans="4:7">
      <c r="D396" s="278"/>
      <c r="E396" s="279"/>
      <c r="F396" s="280"/>
      <c r="G396" s="280"/>
    </row>
    <row r="397" spans="4:7">
      <c r="D397" s="278"/>
      <c r="E397" s="279"/>
      <c r="F397" s="280"/>
      <c r="G397" s="280"/>
    </row>
    <row r="398" spans="4:7">
      <c r="D398" s="278"/>
      <c r="E398" s="279"/>
      <c r="F398" s="280"/>
      <c r="G398" s="280"/>
    </row>
    <row r="399" spans="4:7">
      <c r="D399" s="278"/>
      <c r="E399" s="279"/>
      <c r="F399" s="280"/>
      <c r="G399" s="280"/>
    </row>
    <row r="400" spans="4:7">
      <c r="D400" s="278"/>
      <c r="E400" s="279"/>
      <c r="F400" s="280"/>
      <c r="G400" s="280"/>
    </row>
    <row r="401" spans="4:7">
      <c r="D401" s="278"/>
      <c r="E401" s="279"/>
      <c r="F401" s="280"/>
      <c r="G401" s="280"/>
    </row>
    <row r="402" spans="4:7">
      <c r="D402" s="278"/>
      <c r="E402" s="279"/>
      <c r="F402" s="280"/>
      <c r="G402" s="280"/>
    </row>
    <row r="403" spans="4:7">
      <c r="D403" s="278"/>
      <c r="E403" s="279"/>
      <c r="F403" s="280"/>
      <c r="G403" s="280"/>
    </row>
    <row r="404" spans="4:7">
      <c r="D404" s="278"/>
      <c r="E404" s="279"/>
      <c r="F404" s="280"/>
      <c r="G404" s="280"/>
    </row>
    <row r="405" spans="4:7">
      <c r="D405" s="278"/>
      <c r="E405" s="279"/>
      <c r="F405" s="280"/>
      <c r="G405" s="280"/>
    </row>
    <row r="406" spans="4:7">
      <c r="D406" s="278"/>
      <c r="E406" s="279"/>
      <c r="F406" s="280"/>
      <c r="G406" s="280"/>
    </row>
    <row r="407" spans="4:7">
      <c r="D407" s="278"/>
      <c r="E407" s="279"/>
      <c r="F407" s="280"/>
      <c r="G407" s="280"/>
    </row>
    <row r="408" spans="4:7">
      <c r="D408" s="278"/>
      <c r="E408" s="279"/>
      <c r="F408" s="280"/>
      <c r="G408" s="280"/>
    </row>
    <row r="409" spans="4:7">
      <c r="D409" s="278"/>
      <c r="E409" s="279"/>
      <c r="F409" s="280"/>
      <c r="G409" s="280"/>
    </row>
    <row r="410" spans="4:7">
      <c r="D410" s="278"/>
      <c r="E410" s="279"/>
      <c r="F410" s="280"/>
      <c r="G410" s="280"/>
    </row>
    <row r="411" spans="4:7">
      <c r="D411" s="278"/>
      <c r="E411" s="279"/>
      <c r="F411" s="280"/>
      <c r="G411" s="280"/>
    </row>
    <row r="412" spans="4:7">
      <c r="D412" s="278"/>
      <c r="E412" s="279"/>
      <c r="F412" s="280"/>
      <c r="G412" s="280"/>
    </row>
    <row r="413" spans="4:7">
      <c r="D413" s="278"/>
      <c r="E413" s="279"/>
      <c r="F413" s="280"/>
      <c r="G413" s="280"/>
    </row>
    <row r="414" spans="4:7">
      <c r="D414" s="278"/>
      <c r="E414" s="279"/>
      <c r="F414" s="280"/>
      <c r="G414" s="280"/>
    </row>
    <row r="415" spans="4:7">
      <c r="D415" s="278"/>
      <c r="E415" s="279"/>
      <c r="F415" s="280"/>
      <c r="G415" s="280"/>
    </row>
    <row r="416" spans="4:7">
      <c r="D416" s="278"/>
      <c r="E416" s="279"/>
      <c r="F416" s="280"/>
      <c r="G416" s="280"/>
    </row>
    <row r="417" spans="4:7">
      <c r="D417" s="278"/>
      <c r="E417" s="279"/>
      <c r="F417" s="280"/>
      <c r="G417" s="280"/>
    </row>
    <row r="418" spans="4:7">
      <c r="D418" s="278"/>
      <c r="E418" s="279"/>
      <c r="F418" s="280"/>
      <c r="G418" s="280"/>
    </row>
    <row r="419" spans="4:7">
      <c r="D419" s="278"/>
      <c r="E419" s="279"/>
      <c r="F419" s="280"/>
      <c r="G419" s="280"/>
    </row>
    <row r="420" spans="4:7">
      <c r="D420" s="278"/>
      <c r="E420" s="279"/>
      <c r="F420" s="280"/>
      <c r="G420" s="280"/>
    </row>
    <row r="421" spans="4:7">
      <c r="D421" s="278"/>
      <c r="E421" s="279"/>
      <c r="F421" s="280"/>
      <c r="G421" s="280"/>
    </row>
    <row r="422" spans="4:7">
      <c r="D422" s="278"/>
      <c r="E422" s="279"/>
      <c r="F422" s="280"/>
      <c r="G422" s="280"/>
    </row>
    <row r="423" spans="4:7">
      <c r="D423" s="278"/>
      <c r="E423" s="279"/>
      <c r="F423" s="280"/>
      <c r="G423" s="280"/>
    </row>
    <row r="424" spans="4:7">
      <c r="D424" s="278"/>
      <c r="E424" s="279"/>
      <c r="F424" s="280"/>
      <c r="G424" s="280"/>
    </row>
    <row r="425" spans="4:7">
      <c r="D425" s="278"/>
      <c r="E425" s="279"/>
      <c r="F425" s="280"/>
      <c r="G425" s="280"/>
    </row>
    <row r="426" spans="4:7">
      <c r="D426" s="278"/>
      <c r="E426" s="279"/>
      <c r="F426" s="280"/>
      <c r="G426" s="280"/>
    </row>
    <row r="427" spans="4:7">
      <c r="D427" s="278"/>
      <c r="E427" s="279"/>
      <c r="F427" s="280"/>
      <c r="G427" s="280"/>
    </row>
    <row r="428" spans="4:7">
      <c r="D428" s="278"/>
      <c r="E428" s="279"/>
      <c r="F428" s="280"/>
      <c r="G428" s="280"/>
    </row>
    <row r="429" spans="4:7">
      <c r="D429" s="278"/>
      <c r="E429" s="279"/>
      <c r="F429" s="280"/>
      <c r="G429" s="280"/>
    </row>
    <row r="430" spans="4:7">
      <c r="D430" s="278"/>
      <c r="E430" s="279"/>
      <c r="F430" s="280"/>
      <c r="G430" s="280"/>
    </row>
    <row r="431" spans="4:7">
      <c r="D431" s="278"/>
      <c r="E431" s="279"/>
      <c r="F431" s="280"/>
      <c r="G431" s="280"/>
    </row>
    <row r="432" spans="4:7">
      <c r="D432" s="278"/>
      <c r="E432" s="279"/>
      <c r="F432" s="280"/>
      <c r="G432" s="280"/>
    </row>
    <row r="433" spans="4:7">
      <c r="D433" s="278"/>
      <c r="E433" s="279"/>
      <c r="F433" s="280"/>
      <c r="G433" s="280"/>
    </row>
    <row r="434" spans="4:7">
      <c r="D434" s="278"/>
      <c r="E434" s="279"/>
      <c r="F434" s="280"/>
      <c r="G434" s="280"/>
    </row>
    <row r="435" spans="4:7">
      <c r="D435" s="278"/>
      <c r="E435" s="279"/>
      <c r="F435" s="280"/>
      <c r="G435" s="280"/>
    </row>
    <row r="436" spans="4:7">
      <c r="D436" s="278"/>
      <c r="E436" s="279"/>
      <c r="F436" s="280"/>
      <c r="G436" s="280"/>
    </row>
    <row r="437" spans="4:7">
      <c r="D437" s="278"/>
      <c r="E437" s="279"/>
      <c r="F437" s="280"/>
      <c r="G437" s="280"/>
    </row>
    <row r="438" spans="4:7">
      <c r="D438" s="278"/>
      <c r="E438" s="279"/>
      <c r="F438" s="280"/>
      <c r="G438" s="280"/>
    </row>
    <row r="439" spans="4:7">
      <c r="D439" s="278"/>
      <c r="E439" s="279"/>
      <c r="F439" s="280"/>
      <c r="G439" s="280"/>
    </row>
    <row r="440" spans="4:7">
      <c r="D440" s="278"/>
      <c r="E440" s="279"/>
      <c r="F440" s="280"/>
      <c r="G440" s="280"/>
    </row>
    <row r="441" spans="4:7">
      <c r="D441" s="278"/>
      <c r="E441" s="279"/>
      <c r="F441" s="280"/>
      <c r="G441" s="280"/>
    </row>
    <row r="442" spans="4:7">
      <c r="D442" s="278"/>
      <c r="E442" s="279"/>
      <c r="F442" s="280"/>
      <c r="G442" s="280"/>
    </row>
    <row r="443" spans="4:7">
      <c r="D443" s="278"/>
      <c r="E443" s="279"/>
      <c r="F443" s="280"/>
      <c r="G443" s="280"/>
    </row>
    <row r="444" spans="4:7">
      <c r="D444" s="278"/>
      <c r="E444" s="279"/>
      <c r="F444" s="280"/>
      <c r="G444" s="280"/>
    </row>
    <row r="445" spans="4:7">
      <c r="D445" s="278"/>
      <c r="E445" s="279"/>
      <c r="F445" s="280"/>
      <c r="G445" s="280"/>
    </row>
    <row r="446" spans="4:7">
      <c r="D446" s="278"/>
      <c r="E446" s="279"/>
      <c r="F446" s="280"/>
      <c r="G446" s="280"/>
    </row>
    <row r="447" spans="4:7">
      <c r="D447" s="278"/>
      <c r="E447" s="279"/>
      <c r="F447" s="280"/>
      <c r="G447" s="280"/>
    </row>
    <row r="448" spans="4:7">
      <c r="D448" s="278"/>
      <c r="E448" s="279"/>
      <c r="F448" s="280"/>
      <c r="G448" s="280"/>
    </row>
    <row r="449" spans="4:7">
      <c r="D449" s="278"/>
      <c r="E449" s="279"/>
      <c r="F449" s="280"/>
      <c r="G449" s="280"/>
    </row>
    <row r="450" spans="4:7">
      <c r="D450" s="278"/>
      <c r="E450" s="279"/>
      <c r="F450" s="280"/>
      <c r="G450" s="280"/>
    </row>
    <row r="451" spans="4:7">
      <c r="D451" s="278"/>
      <c r="E451" s="279"/>
      <c r="F451" s="280"/>
      <c r="G451" s="280"/>
    </row>
    <row r="452" spans="4:7">
      <c r="D452" s="278"/>
      <c r="E452" s="279"/>
      <c r="F452" s="280"/>
      <c r="G452" s="280"/>
    </row>
    <row r="453" spans="4:7">
      <c r="D453" s="278"/>
      <c r="E453" s="279"/>
      <c r="F453" s="280"/>
      <c r="G453" s="280"/>
    </row>
    <row r="454" spans="4:7">
      <c r="D454" s="278"/>
      <c r="E454" s="279"/>
      <c r="F454" s="280"/>
      <c r="G454" s="280"/>
    </row>
    <row r="455" spans="4:7">
      <c r="D455" s="278"/>
      <c r="E455" s="279"/>
      <c r="F455" s="280"/>
      <c r="G455" s="280"/>
    </row>
    <row r="456" spans="4:7">
      <c r="D456" s="278"/>
      <c r="E456" s="279"/>
      <c r="F456" s="280"/>
      <c r="G456" s="280"/>
    </row>
    <row r="457" spans="4:7">
      <c r="D457" s="278"/>
      <c r="E457" s="279"/>
      <c r="F457" s="280"/>
      <c r="G457" s="280"/>
    </row>
    <row r="458" spans="4:7">
      <c r="D458" s="278"/>
      <c r="E458" s="279"/>
      <c r="F458" s="280"/>
      <c r="G458" s="280"/>
    </row>
    <row r="459" spans="4:7">
      <c r="D459" s="278"/>
      <c r="E459" s="279"/>
      <c r="F459" s="280"/>
      <c r="G459" s="280"/>
    </row>
    <row r="460" spans="4:7">
      <c r="D460" s="278"/>
      <c r="E460" s="279"/>
      <c r="F460" s="280"/>
      <c r="G460" s="280"/>
    </row>
    <row r="461" spans="4:7">
      <c r="D461" s="278"/>
      <c r="E461" s="279"/>
      <c r="F461" s="280"/>
      <c r="G461" s="280"/>
    </row>
    <row r="462" spans="4:7">
      <c r="D462" s="278"/>
      <c r="E462" s="279"/>
      <c r="F462" s="280"/>
      <c r="G462" s="280"/>
    </row>
    <row r="463" spans="4:7">
      <c r="D463" s="278"/>
      <c r="E463" s="279"/>
      <c r="F463" s="280"/>
      <c r="G463" s="280"/>
    </row>
    <row r="464" spans="4:7">
      <c r="D464" s="278"/>
      <c r="E464" s="279"/>
      <c r="F464" s="280"/>
      <c r="G464" s="280"/>
    </row>
    <row r="465" spans="4:7">
      <c r="D465" s="278"/>
      <c r="E465" s="279"/>
      <c r="F465" s="280"/>
      <c r="G465" s="280"/>
    </row>
    <row r="466" spans="4:7">
      <c r="D466" s="278"/>
      <c r="E466" s="279"/>
      <c r="F466" s="280"/>
      <c r="G466" s="280"/>
    </row>
    <row r="467" spans="4:7">
      <c r="D467" s="278"/>
      <c r="E467" s="279"/>
      <c r="F467" s="280"/>
      <c r="G467" s="280"/>
    </row>
    <row r="468" spans="4:7">
      <c r="D468" s="278"/>
      <c r="E468" s="279"/>
      <c r="F468" s="280"/>
      <c r="G468" s="280"/>
    </row>
    <row r="469" spans="4:7">
      <c r="D469" s="278"/>
      <c r="E469" s="279"/>
      <c r="F469" s="280"/>
      <c r="G469" s="280"/>
    </row>
    <row r="470" spans="4:7">
      <c r="D470" s="278"/>
      <c r="E470" s="279"/>
      <c r="F470" s="280"/>
      <c r="G470" s="280"/>
    </row>
    <row r="471" spans="4:7">
      <c r="D471" s="278"/>
      <c r="E471" s="279"/>
      <c r="F471" s="280"/>
      <c r="G471" s="280"/>
    </row>
    <row r="472" spans="4:7">
      <c r="D472" s="278"/>
      <c r="E472" s="279"/>
      <c r="F472" s="280"/>
      <c r="G472" s="280"/>
    </row>
    <row r="473" spans="4:7">
      <c r="D473" s="278"/>
      <c r="E473" s="279"/>
      <c r="F473" s="280"/>
      <c r="G473" s="280"/>
    </row>
    <row r="474" spans="4:7">
      <c r="D474" s="278"/>
      <c r="E474" s="279"/>
      <c r="F474" s="280"/>
      <c r="G474" s="280"/>
    </row>
    <row r="475" spans="4:7">
      <c r="D475" s="278"/>
      <c r="E475" s="279"/>
      <c r="F475" s="280"/>
      <c r="G475" s="280"/>
    </row>
    <row r="476" spans="4:7">
      <c r="D476" s="278"/>
      <c r="E476" s="279"/>
      <c r="F476" s="280"/>
      <c r="G476" s="280"/>
    </row>
    <row r="477" spans="4:7">
      <c r="D477" s="278"/>
      <c r="E477" s="279"/>
      <c r="F477" s="280"/>
      <c r="G477" s="280"/>
    </row>
    <row r="478" spans="4:7">
      <c r="D478" s="278"/>
      <c r="E478" s="279"/>
      <c r="F478" s="280"/>
      <c r="G478" s="280"/>
    </row>
    <row r="479" spans="4:7">
      <c r="D479" s="278"/>
      <c r="E479" s="279"/>
      <c r="F479" s="280"/>
      <c r="G479" s="280"/>
    </row>
    <row r="480" spans="4:7">
      <c r="D480" s="278"/>
      <c r="E480" s="279"/>
      <c r="F480" s="280"/>
      <c r="G480" s="280"/>
    </row>
    <row r="481" spans="4:7">
      <c r="D481" s="278"/>
      <c r="E481" s="279"/>
      <c r="F481" s="280"/>
      <c r="G481" s="280"/>
    </row>
    <row r="482" spans="4:7">
      <c r="D482" s="278"/>
      <c r="E482" s="279"/>
      <c r="F482" s="280"/>
      <c r="G482" s="280"/>
    </row>
    <row r="483" spans="4:7">
      <c r="D483" s="278"/>
      <c r="E483" s="279"/>
      <c r="F483" s="280"/>
      <c r="G483" s="280"/>
    </row>
    <row r="484" spans="4:7">
      <c r="D484" s="278"/>
      <c r="E484" s="279"/>
      <c r="F484" s="280"/>
      <c r="G484" s="280"/>
    </row>
    <row r="485" spans="4:7">
      <c r="D485" s="278"/>
      <c r="E485" s="279"/>
      <c r="F485" s="280"/>
      <c r="G485" s="280"/>
    </row>
    <row r="486" spans="4:7">
      <c r="D486" s="278"/>
      <c r="E486" s="279"/>
      <c r="F486" s="280"/>
      <c r="G486" s="280"/>
    </row>
    <row r="487" spans="4:7">
      <c r="D487" s="278"/>
      <c r="E487" s="279"/>
      <c r="F487" s="280"/>
      <c r="G487" s="280"/>
    </row>
    <row r="488" spans="4:7">
      <c r="D488" s="278"/>
      <c r="E488" s="279"/>
      <c r="F488" s="280"/>
      <c r="G488" s="280"/>
    </row>
    <row r="489" spans="4:7">
      <c r="D489" s="278"/>
      <c r="E489" s="279"/>
      <c r="F489" s="280"/>
      <c r="G489" s="280"/>
    </row>
    <row r="490" spans="4:7">
      <c r="D490" s="278"/>
      <c r="E490" s="279"/>
      <c r="F490" s="280"/>
      <c r="G490" s="280"/>
    </row>
    <row r="491" spans="4:7">
      <c r="D491" s="278"/>
      <c r="E491" s="279"/>
      <c r="F491" s="280"/>
      <c r="G491" s="280"/>
    </row>
    <row r="492" spans="4:7">
      <c r="D492" s="278"/>
      <c r="E492" s="279"/>
      <c r="F492" s="280"/>
      <c r="G492" s="280"/>
    </row>
    <row r="493" spans="4:7">
      <c r="D493" s="278"/>
      <c r="E493" s="279"/>
      <c r="F493" s="280"/>
      <c r="G493" s="280"/>
    </row>
    <row r="494" spans="4:7">
      <c r="D494" s="278"/>
      <c r="E494" s="279"/>
      <c r="F494" s="280"/>
      <c r="G494" s="280"/>
    </row>
    <row r="495" spans="4:7">
      <c r="D495" s="278"/>
      <c r="E495" s="279"/>
      <c r="F495" s="280"/>
      <c r="G495" s="280"/>
    </row>
    <row r="496" spans="4:7">
      <c r="D496" s="278"/>
      <c r="E496" s="279"/>
      <c r="F496" s="280"/>
      <c r="G496" s="280"/>
    </row>
    <row r="497" spans="4:7">
      <c r="D497" s="278"/>
      <c r="E497" s="279"/>
      <c r="F497" s="280"/>
      <c r="G497" s="280"/>
    </row>
    <row r="498" spans="4:7">
      <c r="D498" s="278"/>
      <c r="E498" s="279"/>
      <c r="F498" s="280"/>
      <c r="G498" s="280"/>
    </row>
    <row r="499" spans="4:7">
      <c r="D499" s="278"/>
      <c r="E499" s="279"/>
      <c r="F499" s="280"/>
      <c r="G499" s="280"/>
    </row>
    <row r="500" spans="4:7">
      <c r="D500" s="278"/>
      <c r="E500" s="279"/>
      <c r="F500" s="280"/>
      <c r="G500" s="280"/>
    </row>
    <row r="501" spans="4:7">
      <c r="D501" s="278"/>
      <c r="E501" s="279"/>
      <c r="F501" s="280"/>
      <c r="G501" s="280"/>
    </row>
    <row r="502" spans="4:7">
      <c r="D502" s="278"/>
      <c r="E502" s="279"/>
      <c r="F502" s="280"/>
      <c r="G502" s="280"/>
    </row>
    <row r="503" spans="4:7">
      <c r="D503" s="278"/>
      <c r="E503" s="279"/>
      <c r="F503" s="280"/>
      <c r="G503" s="280"/>
    </row>
    <row r="504" spans="4:7">
      <c r="D504" s="278"/>
      <c r="E504" s="279"/>
      <c r="F504" s="280"/>
      <c r="G504" s="280"/>
    </row>
    <row r="505" spans="4:7">
      <c r="D505" s="278"/>
      <c r="E505" s="279"/>
      <c r="F505" s="280"/>
      <c r="G505" s="280"/>
    </row>
    <row r="506" spans="4:7">
      <c r="D506" s="278"/>
      <c r="E506" s="279"/>
      <c r="F506" s="280"/>
      <c r="G506" s="280"/>
    </row>
    <row r="507" spans="4:7">
      <c r="D507" s="278"/>
      <c r="E507" s="279"/>
      <c r="F507" s="280"/>
      <c r="G507" s="280"/>
    </row>
    <row r="508" spans="4:7">
      <c r="D508" s="278"/>
      <c r="E508" s="279"/>
      <c r="F508" s="280"/>
      <c r="G508" s="280"/>
    </row>
    <row r="509" spans="4:7">
      <c r="D509" s="278"/>
      <c r="E509" s="279"/>
      <c r="F509" s="280"/>
      <c r="G509" s="280"/>
    </row>
    <row r="510" spans="4:7">
      <c r="D510" s="278"/>
      <c r="E510" s="279"/>
      <c r="F510" s="280"/>
      <c r="G510" s="280"/>
    </row>
    <row r="511" spans="4:7">
      <c r="D511" s="278"/>
      <c r="E511" s="279"/>
      <c r="F511" s="280"/>
      <c r="G511" s="280"/>
    </row>
    <row r="512" spans="4:7">
      <c r="D512" s="278"/>
      <c r="E512" s="279"/>
      <c r="F512" s="280"/>
      <c r="G512" s="280"/>
    </row>
    <row r="513" spans="4:7">
      <c r="D513" s="278"/>
      <c r="E513" s="279"/>
      <c r="F513" s="280"/>
      <c r="G513" s="280"/>
    </row>
    <row r="514" spans="4:7">
      <c r="D514" s="278"/>
      <c r="E514" s="279"/>
      <c r="F514" s="280"/>
      <c r="G514" s="280"/>
    </row>
    <row r="515" spans="4:7">
      <c r="D515" s="278"/>
      <c r="E515" s="279"/>
      <c r="F515" s="280"/>
      <c r="G515" s="280"/>
    </row>
    <row r="516" spans="4:7">
      <c r="D516" s="278"/>
      <c r="E516" s="279"/>
      <c r="F516" s="280"/>
      <c r="G516" s="280"/>
    </row>
    <row r="517" spans="4:7">
      <c r="D517" s="278"/>
      <c r="E517" s="279"/>
      <c r="F517" s="280"/>
      <c r="G517" s="280"/>
    </row>
    <row r="518" spans="4:7">
      <c r="D518" s="278"/>
      <c r="E518" s="279"/>
      <c r="F518" s="280"/>
      <c r="G518" s="280"/>
    </row>
    <row r="519" spans="4:7">
      <c r="D519" s="278"/>
      <c r="E519" s="279"/>
      <c r="F519" s="280"/>
      <c r="G519" s="280"/>
    </row>
    <row r="520" spans="4:7">
      <c r="D520" s="278"/>
      <c r="E520" s="279"/>
      <c r="F520" s="280"/>
      <c r="G520" s="280"/>
    </row>
    <row r="521" spans="4:7">
      <c r="D521" s="278"/>
      <c r="E521" s="279"/>
      <c r="F521" s="280"/>
      <c r="G521" s="280"/>
    </row>
    <row r="522" spans="4:7">
      <c r="D522" s="278"/>
      <c r="E522" s="279"/>
      <c r="F522" s="280"/>
      <c r="G522" s="280"/>
    </row>
    <row r="523" spans="4:7">
      <c r="D523" s="278"/>
      <c r="E523" s="279"/>
      <c r="F523" s="280"/>
      <c r="G523" s="280"/>
    </row>
    <row r="524" spans="4:7">
      <c r="D524" s="278"/>
      <c r="E524" s="279"/>
      <c r="F524" s="280"/>
      <c r="G524" s="280"/>
    </row>
    <row r="525" spans="4:7">
      <c r="D525" s="278"/>
      <c r="E525" s="279"/>
      <c r="F525" s="280"/>
      <c r="G525" s="280"/>
    </row>
    <row r="526" spans="4:7">
      <c r="D526" s="278"/>
      <c r="E526" s="279"/>
      <c r="F526" s="280"/>
      <c r="G526" s="280"/>
    </row>
    <row r="527" spans="4:7">
      <c r="D527" s="278"/>
      <c r="E527" s="279"/>
      <c r="F527" s="280"/>
      <c r="G527" s="280"/>
    </row>
    <row r="528" spans="4:7">
      <c r="D528" s="278"/>
      <c r="E528" s="279"/>
      <c r="F528" s="280"/>
      <c r="G528" s="280"/>
    </row>
    <row r="529" spans="4:7">
      <c r="D529" s="278"/>
      <c r="E529" s="279"/>
      <c r="F529" s="280"/>
      <c r="G529" s="280"/>
    </row>
    <row r="530" spans="4:7">
      <c r="D530" s="278"/>
      <c r="E530" s="279"/>
      <c r="F530" s="280"/>
      <c r="G530" s="280"/>
    </row>
    <row r="531" spans="4:7">
      <c r="D531" s="278"/>
      <c r="E531" s="279"/>
      <c r="F531" s="280"/>
      <c r="G531" s="280"/>
    </row>
    <row r="532" spans="4:7">
      <c r="D532" s="278"/>
      <c r="E532" s="279"/>
      <c r="F532" s="280"/>
      <c r="G532" s="280"/>
    </row>
    <row r="533" spans="4:7">
      <c r="D533" s="278"/>
      <c r="E533" s="279"/>
      <c r="F533" s="280"/>
      <c r="G533" s="280"/>
    </row>
    <row r="534" spans="4:7">
      <c r="D534" s="278"/>
      <c r="E534" s="279"/>
      <c r="F534" s="280"/>
      <c r="G534" s="280"/>
    </row>
    <row r="535" spans="4:7">
      <c r="D535" s="278"/>
      <c r="E535" s="279"/>
      <c r="F535" s="280"/>
      <c r="G535" s="280"/>
    </row>
    <row r="536" spans="4:7">
      <c r="D536" s="278"/>
      <c r="E536" s="279"/>
      <c r="F536" s="280"/>
      <c r="G536" s="280"/>
    </row>
    <row r="537" spans="4:7">
      <c r="D537" s="278"/>
      <c r="E537" s="279"/>
      <c r="F537" s="280"/>
      <c r="G537" s="280"/>
    </row>
    <row r="538" spans="4:7">
      <c r="D538" s="278"/>
      <c r="E538" s="279"/>
      <c r="F538" s="280"/>
      <c r="G538" s="280"/>
    </row>
    <row r="539" spans="4:7">
      <c r="D539" s="278"/>
      <c r="E539" s="279"/>
      <c r="F539" s="280"/>
      <c r="G539" s="280"/>
    </row>
    <row r="540" spans="4:7">
      <c r="D540" s="278"/>
      <c r="E540" s="279"/>
      <c r="F540" s="280"/>
      <c r="G540" s="280"/>
    </row>
    <row r="541" spans="4:7">
      <c r="D541" s="278"/>
      <c r="E541" s="279"/>
      <c r="F541" s="280"/>
      <c r="G541" s="280"/>
    </row>
    <row r="542" spans="4:7">
      <c r="D542" s="278"/>
      <c r="E542" s="279"/>
      <c r="F542" s="280"/>
      <c r="G542" s="280"/>
    </row>
    <row r="543" spans="4:7">
      <c r="D543" s="278"/>
      <c r="E543" s="279"/>
      <c r="F543" s="280"/>
      <c r="G543" s="280"/>
    </row>
    <row r="544" spans="4:7">
      <c r="D544" s="278"/>
      <c r="E544" s="279"/>
      <c r="F544" s="280"/>
      <c r="G544" s="280"/>
    </row>
    <row r="545" spans="4:7">
      <c r="D545" s="278"/>
      <c r="E545" s="279"/>
      <c r="F545" s="280"/>
      <c r="G545" s="280"/>
    </row>
    <row r="546" spans="4:7">
      <c r="D546" s="278"/>
      <c r="E546" s="279"/>
      <c r="F546" s="280"/>
      <c r="G546" s="280"/>
    </row>
    <row r="547" spans="4:7">
      <c r="D547" s="278"/>
      <c r="E547" s="279"/>
      <c r="F547" s="280"/>
      <c r="G547" s="280"/>
    </row>
    <row r="548" spans="4:7">
      <c r="D548" s="278"/>
      <c r="E548" s="279"/>
      <c r="F548" s="280"/>
      <c r="G548" s="280"/>
    </row>
    <row r="549" spans="4:7">
      <c r="D549" s="278"/>
      <c r="E549" s="279"/>
      <c r="F549" s="280"/>
      <c r="G549" s="280"/>
    </row>
    <row r="550" spans="4:7">
      <c r="D550" s="278"/>
      <c r="E550" s="279"/>
      <c r="F550" s="280"/>
      <c r="G550" s="280"/>
    </row>
    <row r="551" spans="4:7">
      <c r="D551" s="278"/>
      <c r="E551" s="279"/>
      <c r="F551" s="280"/>
      <c r="G551" s="280"/>
    </row>
    <row r="552" spans="4:7">
      <c r="D552" s="278"/>
      <c r="E552" s="279"/>
      <c r="F552" s="280"/>
      <c r="G552" s="280"/>
    </row>
    <row r="553" spans="4:7">
      <c r="D553" s="278"/>
      <c r="E553" s="279"/>
      <c r="F553" s="280"/>
      <c r="G553" s="280"/>
    </row>
    <row r="554" spans="4:7">
      <c r="D554" s="278"/>
      <c r="E554" s="279"/>
      <c r="F554" s="280"/>
      <c r="G554" s="280"/>
    </row>
    <row r="555" spans="4:7">
      <c r="D555" s="278"/>
      <c r="E555" s="279"/>
      <c r="F555" s="280"/>
      <c r="G555" s="280"/>
    </row>
    <row r="556" spans="4:7">
      <c r="D556" s="278"/>
      <c r="E556" s="279"/>
      <c r="F556" s="280"/>
      <c r="G556" s="280"/>
    </row>
    <row r="557" spans="4:7">
      <c r="D557" s="278"/>
      <c r="E557" s="279"/>
      <c r="F557" s="280"/>
      <c r="G557" s="280"/>
    </row>
    <row r="558" spans="4:7">
      <c r="D558" s="278"/>
      <c r="E558" s="279"/>
      <c r="F558" s="280"/>
      <c r="G558" s="280"/>
    </row>
    <row r="559" spans="4:7">
      <c r="D559" s="278"/>
      <c r="E559" s="279"/>
      <c r="F559" s="280"/>
      <c r="G559" s="280"/>
    </row>
    <row r="560" spans="4:7">
      <c r="D560" s="278"/>
      <c r="E560" s="279"/>
      <c r="F560" s="280"/>
      <c r="G560" s="280"/>
    </row>
    <row r="561" spans="4:7">
      <c r="D561" s="278"/>
      <c r="E561" s="279"/>
      <c r="F561" s="280"/>
      <c r="G561" s="280"/>
    </row>
    <row r="562" spans="4:7">
      <c r="D562" s="278"/>
      <c r="E562" s="279"/>
      <c r="F562" s="280"/>
      <c r="G562" s="280"/>
    </row>
    <row r="563" spans="4:7">
      <c r="D563" s="278"/>
      <c r="E563" s="279"/>
      <c r="F563" s="280"/>
      <c r="G563" s="280"/>
    </row>
    <row r="564" spans="4:7">
      <c r="D564" s="278"/>
      <c r="E564" s="279"/>
      <c r="F564" s="280"/>
      <c r="G564" s="280"/>
    </row>
    <row r="565" spans="4:7">
      <c r="D565" s="278"/>
      <c r="E565" s="279"/>
      <c r="F565" s="280"/>
      <c r="G565" s="280"/>
    </row>
    <row r="566" spans="4:7">
      <c r="D566" s="278"/>
      <c r="E566" s="279"/>
      <c r="F566" s="280"/>
      <c r="G566" s="280"/>
    </row>
    <row r="567" spans="4:7">
      <c r="D567" s="278"/>
      <c r="E567" s="279"/>
      <c r="F567" s="280"/>
      <c r="G567" s="280"/>
    </row>
    <row r="568" spans="4:7">
      <c r="D568" s="278"/>
      <c r="E568" s="279"/>
      <c r="F568" s="280"/>
      <c r="G568" s="280"/>
    </row>
    <row r="569" spans="4:7">
      <c r="D569" s="278"/>
      <c r="E569" s="279"/>
      <c r="F569" s="280"/>
      <c r="G569" s="280"/>
    </row>
    <row r="570" spans="4:7">
      <c r="D570" s="278"/>
      <c r="E570" s="279"/>
      <c r="F570" s="280"/>
      <c r="G570" s="280"/>
    </row>
    <row r="571" spans="4:7">
      <c r="D571" s="278"/>
      <c r="E571" s="279"/>
      <c r="F571" s="280"/>
      <c r="G571" s="280"/>
    </row>
    <row r="572" spans="4:7">
      <c r="D572" s="278"/>
      <c r="E572" s="279"/>
      <c r="F572" s="280"/>
      <c r="G572" s="280"/>
    </row>
    <row r="573" spans="4:7">
      <c r="D573" s="278"/>
      <c r="E573" s="279"/>
      <c r="F573" s="280"/>
      <c r="G573" s="280"/>
    </row>
    <row r="574" spans="4:7">
      <c r="D574" s="278"/>
      <c r="E574" s="279"/>
      <c r="F574" s="280"/>
      <c r="G574" s="280"/>
    </row>
    <row r="575" spans="4:7">
      <c r="D575" s="278"/>
      <c r="E575" s="279"/>
      <c r="F575" s="280"/>
      <c r="G575" s="280"/>
    </row>
    <row r="576" spans="4:7">
      <c r="D576" s="278"/>
      <c r="E576" s="279"/>
      <c r="F576" s="280"/>
      <c r="G576" s="280"/>
    </row>
    <row r="577" spans="4:7">
      <c r="D577" s="278"/>
      <c r="E577" s="279"/>
      <c r="F577" s="280"/>
      <c r="G577" s="280"/>
    </row>
    <row r="578" spans="4:7">
      <c r="D578" s="278"/>
      <c r="E578" s="279"/>
      <c r="F578" s="280"/>
      <c r="G578" s="280"/>
    </row>
    <row r="579" spans="4:7">
      <c r="D579" s="278"/>
      <c r="E579" s="279"/>
      <c r="F579" s="280"/>
      <c r="G579" s="280"/>
    </row>
    <row r="580" spans="4:7">
      <c r="D580" s="278"/>
      <c r="E580" s="279"/>
      <c r="F580" s="280"/>
      <c r="G580" s="280"/>
    </row>
    <row r="581" spans="4:7">
      <c r="D581" s="278"/>
      <c r="E581" s="279"/>
      <c r="F581" s="280"/>
      <c r="G581" s="280"/>
    </row>
    <row r="582" spans="4:7">
      <c r="D582" s="278"/>
      <c r="E582" s="279"/>
      <c r="F582" s="280"/>
      <c r="G582" s="280"/>
    </row>
    <row r="583" spans="4:7">
      <c r="D583" s="278"/>
      <c r="E583" s="279"/>
      <c r="F583" s="280"/>
      <c r="G583" s="280"/>
    </row>
    <row r="584" spans="4:7">
      <c r="D584" s="278"/>
      <c r="E584" s="279"/>
      <c r="F584" s="280"/>
      <c r="G584" s="280"/>
    </row>
    <row r="585" spans="4:7">
      <c r="D585" s="278"/>
      <c r="E585" s="279"/>
      <c r="F585" s="280"/>
      <c r="G585" s="280"/>
    </row>
    <row r="586" spans="4:7">
      <c r="D586" s="278"/>
      <c r="E586" s="279"/>
      <c r="F586" s="280"/>
      <c r="G586" s="280"/>
    </row>
    <row r="587" spans="4:7">
      <c r="D587" s="278"/>
      <c r="E587" s="279"/>
      <c r="F587" s="280"/>
      <c r="G587" s="280"/>
    </row>
    <row r="588" spans="4:7">
      <c r="D588" s="278"/>
      <c r="E588" s="279"/>
      <c r="F588" s="280"/>
      <c r="G588" s="280"/>
    </row>
    <row r="589" spans="4:7">
      <c r="D589" s="278"/>
      <c r="E589" s="279"/>
      <c r="F589" s="280"/>
      <c r="G589" s="280"/>
    </row>
    <row r="590" spans="4:7">
      <c r="D590" s="278"/>
      <c r="E590" s="279"/>
      <c r="F590" s="280"/>
      <c r="G590" s="280"/>
    </row>
    <row r="591" spans="4:7">
      <c r="D591" s="278"/>
      <c r="E591" s="279"/>
      <c r="F591" s="280"/>
      <c r="G591" s="280"/>
    </row>
    <row r="592" spans="4:7">
      <c r="D592" s="278"/>
      <c r="E592" s="279"/>
      <c r="F592" s="280"/>
      <c r="G592" s="280"/>
    </row>
    <row r="593" spans="4:7">
      <c r="D593" s="278"/>
      <c r="E593" s="279"/>
      <c r="F593" s="280"/>
      <c r="G593" s="280"/>
    </row>
    <row r="594" spans="4:7">
      <c r="D594" s="278"/>
      <c r="E594" s="279"/>
      <c r="F594" s="280"/>
      <c r="G594" s="280"/>
    </row>
    <row r="595" spans="4:7">
      <c r="D595" s="278"/>
      <c r="E595" s="279"/>
      <c r="F595" s="280"/>
      <c r="G595" s="280"/>
    </row>
    <row r="596" spans="4:7">
      <c r="D596" s="278"/>
      <c r="E596" s="279"/>
      <c r="F596" s="280"/>
      <c r="G596" s="280"/>
    </row>
    <row r="597" spans="4:7">
      <c r="D597" s="278"/>
      <c r="E597" s="279"/>
      <c r="F597" s="280"/>
      <c r="G597" s="280"/>
    </row>
    <row r="598" spans="4:7">
      <c r="D598" s="278"/>
      <c r="E598" s="279"/>
      <c r="F598" s="280"/>
      <c r="G598" s="280"/>
    </row>
    <row r="599" spans="4:7">
      <c r="D599" s="278"/>
      <c r="E599" s="279"/>
      <c r="F599" s="280"/>
      <c r="G599" s="280"/>
    </row>
    <row r="600" spans="4:7">
      <c r="D600" s="278"/>
      <c r="E600" s="279"/>
      <c r="F600" s="280"/>
      <c r="G600" s="280"/>
    </row>
    <row r="601" spans="4:7">
      <c r="D601" s="278"/>
      <c r="E601" s="279"/>
      <c r="F601" s="280"/>
      <c r="G601" s="280"/>
    </row>
    <row r="602" spans="4:7">
      <c r="D602" s="278"/>
      <c r="E602" s="279"/>
      <c r="F602" s="280"/>
      <c r="G602" s="280"/>
    </row>
    <row r="603" spans="4:7">
      <c r="D603" s="278"/>
      <c r="E603" s="279"/>
      <c r="F603" s="280"/>
      <c r="G603" s="280"/>
    </row>
    <row r="604" spans="4:7">
      <c r="D604" s="278"/>
      <c r="E604" s="279"/>
      <c r="F604" s="280"/>
      <c r="G604" s="280"/>
    </row>
    <row r="605" spans="4:7">
      <c r="D605" s="278"/>
      <c r="E605" s="279"/>
      <c r="F605" s="280"/>
      <c r="G605" s="280"/>
    </row>
    <row r="606" spans="4:7">
      <c r="D606" s="278"/>
      <c r="E606" s="279"/>
      <c r="F606" s="280"/>
      <c r="G606" s="280"/>
    </row>
    <row r="607" spans="4:7">
      <c r="D607" s="278"/>
      <c r="E607" s="279"/>
      <c r="F607" s="280"/>
      <c r="G607" s="280"/>
    </row>
    <row r="608" spans="4:7">
      <c r="D608" s="278"/>
      <c r="E608" s="279"/>
      <c r="F608" s="280"/>
      <c r="G608" s="280"/>
    </row>
    <row r="609" spans="4:7">
      <c r="D609" s="278"/>
      <c r="E609" s="279"/>
      <c r="F609" s="280"/>
      <c r="G609" s="280"/>
    </row>
    <row r="610" spans="4:7">
      <c r="D610" s="278"/>
      <c r="E610" s="279"/>
      <c r="F610" s="280"/>
      <c r="G610" s="280"/>
    </row>
    <row r="611" spans="4:7">
      <c r="D611" s="278"/>
      <c r="E611" s="279"/>
      <c r="F611" s="280"/>
      <c r="G611" s="280"/>
    </row>
    <row r="612" spans="4:7">
      <c r="D612" s="278"/>
      <c r="E612" s="279"/>
      <c r="F612" s="280"/>
      <c r="G612" s="280"/>
    </row>
    <row r="613" spans="4:7">
      <c r="D613" s="278"/>
      <c r="E613" s="279"/>
      <c r="F613" s="280"/>
      <c r="G613" s="280"/>
    </row>
    <row r="614" spans="4:7">
      <c r="D614" s="278"/>
      <c r="E614" s="279"/>
      <c r="F614" s="280"/>
      <c r="G614" s="280"/>
    </row>
    <row r="615" spans="4:7">
      <c r="D615" s="278"/>
      <c r="E615" s="279"/>
      <c r="F615" s="280"/>
      <c r="G615" s="280"/>
    </row>
    <row r="616" spans="4:7">
      <c r="D616" s="278"/>
      <c r="E616" s="279"/>
      <c r="F616" s="280"/>
      <c r="G616" s="280"/>
    </row>
    <row r="617" spans="4:7">
      <c r="D617" s="278"/>
      <c r="E617" s="279"/>
      <c r="F617" s="280"/>
      <c r="G617" s="280"/>
    </row>
    <row r="618" spans="4:7">
      <c r="D618" s="278"/>
      <c r="E618" s="279"/>
      <c r="F618" s="280"/>
      <c r="G618" s="280"/>
    </row>
    <row r="619" spans="4:7">
      <c r="D619" s="278"/>
      <c r="E619" s="279"/>
      <c r="F619" s="280"/>
      <c r="G619" s="280"/>
    </row>
    <row r="620" spans="4:7">
      <c r="D620" s="278"/>
      <c r="E620" s="279"/>
      <c r="F620" s="280"/>
      <c r="G620" s="280"/>
    </row>
    <row r="621" spans="4:7">
      <c r="D621" s="278"/>
      <c r="E621" s="279"/>
      <c r="F621" s="280"/>
      <c r="G621" s="280"/>
    </row>
    <row r="622" spans="4:7">
      <c r="D622" s="278"/>
      <c r="E622" s="279"/>
      <c r="F622" s="280"/>
      <c r="G622" s="280"/>
    </row>
    <row r="623" spans="4:7">
      <c r="D623" s="278"/>
      <c r="E623" s="279"/>
      <c r="F623" s="280"/>
      <c r="G623" s="280"/>
    </row>
    <row r="624" spans="4:7">
      <c r="D624" s="278"/>
      <c r="E624" s="279"/>
      <c r="F624" s="280"/>
      <c r="G624" s="280"/>
    </row>
    <row r="625" spans="4:7">
      <c r="D625" s="278"/>
      <c r="E625" s="279"/>
      <c r="F625" s="280"/>
      <c r="G625" s="280"/>
    </row>
    <row r="626" spans="4:7">
      <c r="D626" s="278"/>
      <c r="E626" s="279"/>
      <c r="F626" s="280"/>
      <c r="G626" s="280"/>
    </row>
    <row r="627" spans="4:7">
      <c r="D627" s="278"/>
      <c r="E627" s="279"/>
      <c r="F627" s="280"/>
      <c r="G627" s="280"/>
    </row>
    <row r="628" spans="4:7">
      <c r="D628" s="278"/>
      <c r="E628" s="279"/>
      <c r="F628" s="280"/>
      <c r="G628" s="280"/>
    </row>
    <row r="629" spans="4:7">
      <c r="D629" s="278"/>
      <c r="E629" s="279"/>
      <c r="F629" s="280"/>
      <c r="G629" s="280"/>
    </row>
    <row r="630" spans="4:7">
      <c r="D630" s="278"/>
      <c r="E630" s="279"/>
      <c r="F630" s="280"/>
      <c r="G630" s="280"/>
    </row>
    <row r="631" spans="4:7">
      <c r="D631" s="278"/>
      <c r="E631" s="279"/>
      <c r="F631" s="280"/>
      <c r="G631" s="280"/>
    </row>
    <row r="632" spans="4:7">
      <c r="D632" s="278"/>
      <c r="E632" s="279"/>
      <c r="F632" s="280"/>
      <c r="G632" s="280"/>
    </row>
    <row r="633" spans="4:7">
      <c r="D633" s="278"/>
      <c r="E633" s="279"/>
      <c r="F633" s="280"/>
      <c r="G633" s="280"/>
    </row>
    <row r="634" spans="4:7">
      <c r="D634" s="278"/>
      <c r="E634" s="279"/>
      <c r="F634" s="280"/>
      <c r="G634" s="280"/>
    </row>
    <row r="635" spans="4:7">
      <c r="D635" s="278"/>
      <c r="E635" s="279"/>
      <c r="F635" s="280"/>
      <c r="G635" s="280"/>
    </row>
    <row r="636" spans="4:7">
      <c r="D636" s="278"/>
      <c r="E636" s="279"/>
      <c r="F636" s="280"/>
      <c r="G636" s="280"/>
    </row>
    <row r="637" spans="4:7">
      <c r="D637" s="278"/>
      <c r="E637" s="279"/>
      <c r="F637" s="280"/>
      <c r="G637" s="280"/>
    </row>
    <row r="638" spans="4:7">
      <c r="D638" s="278"/>
      <c r="E638" s="279"/>
      <c r="F638" s="280"/>
      <c r="G638" s="280"/>
    </row>
    <row r="639" spans="4:7">
      <c r="D639" s="278"/>
      <c r="E639" s="279"/>
      <c r="F639" s="280"/>
      <c r="G639" s="280"/>
    </row>
    <row r="640" spans="4:7">
      <c r="D640" s="278"/>
      <c r="E640" s="279"/>
      <c r="F640" s="280"/>
      <c r="G640" s="280"/>
    </row>
    <row r="641" spans="4:7">
      <c r="D641" s="278"/>
      <c r="E641" s="279"/>
      <c r="F641" s="280"/>
      <c r="G641" s="280"/>
    </row>
    <row r="642" spans="4:7">
      <c r="D642" s="278"/>
      <c r="E642" s="279"/>
      <c r="F642" s="280"/>
      <c r="G642" s="280"/>
    </row>
    <row r="643" spans="4:7">
      <c r="D643" s="278"/>
      <c r="E643" s="279"/>
      <c r="F643" s="280"/>
      <c r="G643" s="280"/>
    </row>
    <row r="644" spans="4:7">
      <c r="D644" s="278"/>
      <c r="E644" s="279"/>
      <c r="F644" s="280"/>
      <c r="G644" s="280"/>
    </row>
    <row r="645" spans="4:7">
      <c r="D645" s="278"/>
      <c r="E645" s="279"/>
      <c r="F645" s="280"/>
      <c r="G645" s="280"/>
    </row>
    <row r="646" spans="4:7">
      <c r="D646" s="278"/>
      <c r="E646" s="279"/>
      <c r="F646" s="280"/>
      <c r="G646" s="280"/>
    </row>
    <row r="647" spans="4:7">
      <c r="D647" s="278"/>
      <c r="E647" s="279"/>
      <c r="F647" s="280"/>
      <c r="G647" s="280"/>
    </row>
    <row r="648" spans="4:7">
      <c r="D648" s="278"/>
      <c r="E648" s="279"/>
      <c r="F648" s="280"/>
      <c r="G648" s="280"/>
    </row>
    <row r="649" spans="4:7">
      <c r="D649" s="278"/>
      <c r="E649" s="279"/>
      <c r="F649" s="280"/>
      <c r="G649" s="280"/>
    </row>
    <row r="650" spans="4:7">
      <c r="D650" s="278"/>
      <c r="E650" s="279"/>
      <c r="F650" s="280"/>
      <c r="G650" s="280"/>
    </row>
    <row r="651" spans="4:7">
      <c r="D651" s="278"/>
      <c r="E651" s="279"/>
      <c r="F651" s="280"/>
      <c r="G651" s="280"/>
    </row>
    <row r="652" spans="4:7">
      <c r="D652" s="278"/>
      <c r="E652" s="279"/>
      <c r="F652" s="280"/>
      <c r="G652" s="280"/>
    </row>
    <row r="653" spans="4:7">
      <c r="D653" s="278"/>
      <c r="E653" s="279"/>
      <c r="F653" s="280"/>
      <c r="G653" s="280"/>
    </row>
    <row r="654" spans="4:7">
      <c r="D654" s="278"/>
      <c r="E654" s="279"/>
      <c r="F654" s="280"/>
      <c r="G654" s="280"/>
    </row>
    <row r="655" spans="4:7">
      <c r="D655" s="278"/>
      <c r="E655" s="279"/>
      <c r="F655" s="280"/>
      <c r="G655" s="280"/>
    </row>
    <row r="656" spans="4:7">
      <c r="D656" s="278"/>
      <c r="E656" s="279"/>
      <c r="F656" s="280"/>
      <c r="G656" s="280"/>
    </row>
    <row r="657" spans="4:7">
      <c r="D657" s="278"/>
      <c r="E657" s="279"/>
      <c r="F657" s="280"/>
      <c r="G657" s="280"/>
    </row>
    <row r="658" spans="4:7">
      <c r="D658" s="278"/>
      <c r="E658" s="279"/>
      <c r="F658" s="280"/>
      <c r="G658" s="280"/>
    </row>
    <row r="659" spans="4:7">
      <c r="D659" s="278"/>
      <c r="E659" s="279"/>
      <c r="F659" s="280"/>
      <c r="G659" s="280"/>
    </row>
    <row r="660" spans="4:7">
      <c r="D660" s="278"/>
      <c r="E660" s="279"/>
      <c r="F660" s="280"/>
      <c r="G660" s="280"/>
    </row>
    <row r="661" spans="4:7">
      <c r="D661" s="278"/>
      <c r="E661" s="279"/>
      <c r="F661" s="280"/>
      <c r="G661" s="280"/>
    </row>
    <row r="662" spans="4:7">
      <c r="D662" s="278"/>
      <c r="E662" s="279"/>
      <c r="F662" s="280"/>
      <c r="G662" s="280"/>
    </row>
    <row r="663" spans="4:7">
      <c r="D663" s="278"/>
      <c r="E663" s="279"/>
      <c r="F663" s="280"/>
      <c r="G663" s="280"/>
    </row>
    <row r="664" spans="4:7">
      <c r="D664" s="278"/>
      <c r="E664" s="279"/>
      <c r="F664" s="280"/>
      <c r="G664" s="280"/>
    </row>
    <row r="665" spans="4:7">
      <c r="D665" s="278"/>
      <c r="E665" s="279"/>
      <c r="F665" s="280"/>
      <c r="G665" s="280"/>
    </row>
    <row r="666" spans="4:7">
      <c r="D666" s="278"/>
      <c r="E666" s="279"/>
      <c r="F666" s="280"/>
      <c r="G666" s="280"/>
    </row>
    <row r="667" spans="4:7">
      <c r="D667" s="278"/>
      <c r="E667" s="279"/>
      <c r="F667" s="280"/>
      <c r="G667" s="280"/>
    </row>
    <row r="668" spans="4:7">
      <c r="D668" s="278"/>
      <c r="E668" s="279"/>
      <c r="F668" s="280"/>
      <c r="G668" s="280"/>
    </row>
    <row r="669" spans="4:7">
      <c r="D669" s="278"/>
      <c r="E669" s="279"/>
      <c r="F669" s="280"/>
      <c r="G669" s="280"/>
    </row>
    <row r="670" spans="4:7">
      <c r="D670" s="278"/>
      <c r="E670" s="279"/>
      <c r="F670" s="280"/>
      <c r="G670" s="280"/>
    </row>
    <row r="671" spans="4:7">
      <c r="D671" s="278"/>
      <c r="E671" s="279"/>
      <c r="F671" s="280"/>
      <c r="G671" s="280"/>
    </row>
    <row r="672" spans="4:7">
      <c r="D672" s="278"/>
      <c r="E672" s="279"/>
      <c r="F672" s="280"/>
      <c r="G672" s="280"/>
    </row>
    <row r="673" spans="4:7">
      <c r="D673" s="278"/>
      <c r="E673" s="279"/>
      <c r="F673" s="280"/>
      <c r="G673" s="280"/>
    </row>
    <row r="674" spans="4:7">
      <c r="D674" s="278"/>
      <c r="E674" s="279"/>
      <c r="F674" s="280"/>
      <c r="G674" s="280"/>
    </row>
    <row r="675" spans="4:7">
      <c r="D675" s="278"/>
      <c r="E675" s="279"/>
      <c r="F675" s="280"/>
      <c r="G675" s="280"/>
    </row>
    <row r="676" spans="4:7">
      <c r="D676" s="278"/>
      <c r="E676" s="279"/>
      <c r="F676" s="280"/>
      <c r="G676" s="280"/>
    </row>
    <row r="677" spans="4:7">
      <c r="D677" s="278"/>
      <c r="E677" s="279"/>
      <c r="F677" s="280"/>
      <c r="G677" s="280"/>
    </row>
    <row r="678" spans="4:7">
      <c r="D678" s="278"/>
      <c r="E678" s="279"/>
      <c r="F678" s="280"/>
      <c r="G678" s="280"/>
    </row>
    <row r="679" spans="4:7">
      <c r="D679" s="278"/>
      <c r="E679" s="279"/>
      <c r="F679" s="280"/>
      <c r="G679" s="280"/>
    </row>
    <row r="680" spans="4:7">
      <c r="D680" s="278"/>
      <c r="E680" s="279"/>
      <c r="F680" s="280"/>
      <c r="G680" s="280"/>
    </row>
    <row r="681" spans="4:7">
      <c r="D681" s="278"/>
      <c r="E681" s="279"/>
      <c r="F681" s="280"/>
      <c r="G681" s="280"/>
    </row>
    <row r="682" spans="4:7">
      <c r="D682" s="278"/>
      <c r="E682" s="279"/>
      <c r="F682" s="280"/>
      <c r="G682" s="280"/>
    </row>
    <row r="683" spans="4:7">
      <c r="D683" s="278"/>
      <c r="E683" s="279"/>
      <c r="F683" s="280"/>
      <c r="G683" s="280"/>
    </row>
    <row r="684" spans="4:7">
      <c r="D684" s="278"/>
      <c r="E684" s="279"/>
      <c r="F684" s="280"/>
      <c r="G684" s="280"/>
    </row>
    <row r="685" spans="4:7">
      <c r="D685" s="278"/>
      <c r="E685" s="279"/>
      <c r="F685" s="280"/>
      <c r="G685" s="280"/>
    </row>
    <row r="686" spans="4:7">
      <c r="D686" s="278"/>
      <c r="E686" s="279"/>
      <c r="F686" s="280"/>
      <c r="G686" s="280"/>
    </row>
    <row r="687" spans="4:7">
      <c r="D687" s="278"/>
      <c r="E687" s="279"/>
      <c r="F687" s="280"/>
      <c r="G687" s="280"/>
    </row>
    <row r="688" spans="4:7">
      <c r="D688" s="278"/>
      <c r="E688" s="279"/>
      <c r="F688" s="280"/>
      <c r="G688" s="280"/>
    </row>
    <row r="689" spans="4:7">
      <c r="D689" s="278"/>
      <c r="E689" s="279"/>
      <c r="F689" s="280"/>
      <c r="G689" s="280"/>
    </row>
    <row r="690" spans="4:7">
      <c r="D690" s="278"/>
      <c r="E690" s="279"/>
      <c r="F690" s="280"/>
      <c r="G690" s="280"/>
    </row>
    <row r="691" spans="4:7">
      <c r="D691" s="278"/>
      <c r="E691" s="279"/>
      <c r="F691" s="280"/>
      <c r="G691" s="280"/>
    </row>
    <row r="692" spans="4:7">
      <c r="D692" s="278"/>
      <c r="E692" s="279"/>
      <c r="F692" s="280"/>
      <c r="G692" s="280"/>
    </row>
    <row r="693" spans="4:7">
      <c r="D693" s="278"/>
      <c r="E693" s="279"/>
      <c r="F693" s="280"/>
      <c r="G693" s="280"/>
    </row>
    <row r="694" spans="4:7">
      <c r="D694" s="278"/>
      <c r="E694" s="279"/>
      <c r="F694" s="280"/>
      <c r="G694" s="280"/>
    </row>
    <row r="695" spans="4:7">
      <c r="D695" s="278"/>
      <c r="E695" s="279"/>
      <c r="F695" s="280"/>
      <c r="G695" s="280"/>
    </row>
    <row r="696" spans="4:7">
      <c r="D696" s="278"/>
      <c r="E696" s="279"/>
      <c r="F696" s="280"/>
      <c r="G696" s="280"/>
    </row>
    <row r="697" spans="4:7">
      <c r="D697" s="278"/>
      <c r="E697" s="279"/>
      <c r="F697" s="280"/>
      <c r="G697" s="280"/>
    </row>
    <row r="698" spans="4:7">
      <c r="D698" s="278"/>
      <c r="E698" s="279"/>
      <c r="F698" s="280"/>
      <c r="G698" s="280"/>
    </row>
    <row r="699" spans="4:7">
      <c r="D699" s="278"/>
      <c r="E699" s="279"/>
      <c r="F699" s="280"/>
      <c r="G699" s="280"/>
    </row>
    <row r="700" spans="4:7">
      <c r="D700" s="278"/>
      <c r="E700" s="279"/>
      <c r="F700" s="280"/>
      <c r="G700" s="280"/>
    </row>
    <row r="701" spans="4:7">
      <c r="D701" s="278"/>
      <c r="E701" s="279"/>
      <c r="F701" s="280"/>
      <c r="G701" s="280"/>
    </row>
    <row r="702" spans="4:7">
      <c r="D702" s="278"/>
      <c r="E702" s="279"/>
      <c r="F702" s="280"/>
      <c r="G702" s="280"/>
    </row>
    <row r="703" spans="4:7">
      <c r="D703" s="278"/>
      <c r="E703" s="279"/>
      <c r="F703" s="280"/>
      <c r="G703" s="280"/>
    </row>
    <row r="704" spans="4:7">
      <c r="D704" s="278"/>
      <c r="E704" s="279"/>
      <c r="F704" s="280"/>
      <c r="G704" s="280"/>
    </row>
    <row r="705" spans="4:7">
      <c r="D705" s="278"/>
      <c r="E705" s="279"/>
      <c r="F705" s="280"/>
      <c r="G705" s="280"/>
    </row>
    <row r="706" spans="4:7">
      <c r="D706" s="278"/>
      <c r="E706" s="279"/>
      <c r="F706" s="280"/>
      <c r="G706" s="280"/>
    </row>
    <row r="707" spans="4:7">
      <c r="D707" s="278"/>
      <c r="E707" s="279"/>
      <c r="F707" s="280"/>
      <c r="G707" s="280"/>
    </row>
    <row r="708" spans="4:7">
      <c r="D708" s="278"/>
      <c r="E708" s="279"/>
      <c r="F708" s="280"/>
      <c r="G708" s="280"/>
    </row>
    <row r="709" spans="4:7">
      <c r="D709" s="278"/>
      <c r="E709" s="279"/>
      <c r="F709" s="280"/>
      <c r="G709" s="280"/>
    </row>
    <row r="710" spans="4:7">
      <c r="D710" s="278"/>
      <c r="E710" s="279"/>
      <c r="F710" s="280"/>
      <c r="G710" s="280"/>
    </row>
    <row r="711" spans="4:7">
      <c r="D711" s="278"/>
      <c r="E711" s="279"/>
      <c r="F711" s="280"/>
      <c r="G711" s="280"/>
    </row>
    <row r="712" spans="4:7">
      <c r="D712" s="278"/>
      <c r="E712" s="279"/>
      <c r="F712" s="280"/>
      <c r="G712" s="280"/>
    </row>
    <row r="713" spans="4:7">
      <c r="D713" s="278"/>
      <c r="E713" s="279"/>
      <c r="F713" s="280"/>
      <c r="G713" s="280"/>
    </row>
    <row r="714" spans="4:7">
      <c r="D714" s="278"/>
      <c r="E714" s="279"/>
      <c r="F714" s="280"/>
      <c r="G714" s="280"/>
    </row>
    <row r="715" spans="4:7">
      <c r="D715" s="278"/>
      <c r="E715" s="279"/>
      <c r="F715" s="280"/>
      <c r="G715" s="280"/>
    </row>
    <row r="716" spans="4:7">
      <c r="D716" s="278"/>
      <c r="E716" s="279"/>
      <c r="F716" s="280"/>
      <c r="G716" s="280"/>
    </row>
    <row r="717" spans="4:7">
      <c r="D717" s="278"/>
      <c r="E717" s="279"/>
      <c r="F717" s="280"/>
      <c r="G717" s="280"/>
    </row>
    <row r="718" spans="4:7">
      <c r="D718" s="278"/>
      <c r="E718" s="279"/>
      <c r="F718" s="280"/>
      <c r="G718" s="280"/>
    </row>
    <row r="719" spans="4:7">
      <c r="D719" s="278"/>
      <c r="E719" s="279"/>
      <c r="F719" s="280"/>
      <c r="G719" s="280"/>
    </row>
    <row r="720" spans="4:7">
      <c r="D720" s="278"/>
      <c r="E720" s="279"/>
      <c r="F720" s="280"/>
      <c r="G720" s="280"/>
    </row>
    <row r="721" spans="4:7">
      <c r="D721" s="278"/>
      <c r="E721" s="279"/>
      <c r="F721" s="280"/>
      <c r="G721" s="280"/>
    </row>
    <row r="722" spans="4:7">
      <c r="D722" s="278"/>
      <c r="E722" s="279"/>
      <c r="F722" s="280"/>
      <c r="G722" s="280"/>
    </row>
    <row r="723" spans="4:7">
      <c r="D723" s="278"/>
      <c r="E723" s="279"/>
      <c r="F723" s="280"/>
      <c r="G723" s="280"/>
    </row>
    <row r="724" spans="4:7">
      <c r="D724" s="278"/>
      <c r="E724" s="279"/>
      <c r="F724" s="280"/>
      <c r="G724" s="280"/>
    </row>
    <row r="725" spans="4:7">
      <c r="D725" s="278"/>
      <c r="E725" s="279"/>
      <c r="F725" s="280"/>
      <c r="G725" s="280"/>
    </row>
    <row r="726" spans="4:7">
      <c r="D726" s="278"/>
      <c r="E726" s="279"/>
      <c r="F726" s="280"/>
      <c r="G726" s="280"/>
    </row>
    <row r="727" spans="4:7">
      <c r="D727" s="278"/>
      <c r="E727" s="279"/>
      <c r="F727" s="280"/>
      <c r="G727" s="280"/>
    </row>
    <row r="728" spans="4:7">
      <c r="D728" s="278"/>
      <c r="E728" s="279"/>
      <c r="F728" s="280"/>
      <c r="G728" s="280"/>
    </row>
    <row r="729" spans="4:7">
      <c r="D729" s="278"/>
      <c r="E729" s="279"/>
      <c r="F729" s="280"/>
      <c r="G729" s="280"/>
    </row>
    <row r="730" spans="4:7">
      <c r="D730" s="278"/>
      <c r="E730" s="279"/>
      <c r="F730" s="280"/>
      <c r="G730" s="280"/>
    </row>
    <row r="731" spans="4:7">
      <c r="D731" s="278"/>
      <c r="E731" s="279"/>
      <c r="F731" s="280"/>
      <c r="G731" s="280"/>
    </row>
    <row r="732" spans="4:7">
      <c r="D732" s="278"/>
      <c r="E732" s="279"/>
      <c r="F732" s="280"/>
      <c r="G732" s="280"/>
    </row>
    <row r="733" spans="4:7">
      <c r="D733" s="278"/>
      <c r="E733" s="279"/>
      <c r="F733" s="280"/>
      <c r="G733" s="280"/>
    </row>
    <row r="734" spans="4:7">
      <c r="D734" s="278"/>
      <c r="E734" s="279"/>
      <c r="F734" s="280"/>
      <c r="G734" s="280"/>
    </row>
    <row r="735" spans="4:7">
      <c r="D735" s="278"/>
      <c r="E735" s="279"/>
      <c r="F735" s="280"/>
      <c r="G735" s="280"/>
    </row>
    <row r="736" spans="4:7">
      <c r="D736" s="278"/>
      <c r="E736" s="279"/>
      <c r="F736" s="280"/>
      <c r="G736" s="280"/>
    </row>
    <row r="737" spans="4:7">
      <c r="D737" s="278"/>
      <c r="E737" s="279"/>
      <c r="F737" s="280"/>
      <c r="G737" s="280"/>
    </row>
    <row r="738" spans="4:7">
      <c r="D738" s="278"/>
      <c r="E738" s="279"/>
      <c r="F738" s="280"/>
      <c r="G738" s="280"/>
    </row>
    <row r="739" spans="4:7">
      <c r="D739" s="278"/>
      <c r="E739" s="279"/>
      <c r="F739" s="280"/>
      <c r="G739" s="280"/>
    </row>
    <row r="740" spans="4:7">
      <c r="D740" s="278"/>
      <c r="E740" s="279"/>
      <c r="F740" s="280"/>
      <c r="G740" s="280"/>
    </row>
    <row r="741" spans="4:7">
      <c r="D741" s="278"/>
      <c r="E741" s="279"/>
      <c r="F741" s="280"/>
      <c r="G741" s="280"/>
    </row>
    <row r="742" spans="4:7">
      <c r="D742" s="278"/>
      <c r="E742" s="279"/>
      <c r="F742" s="280"/>
      <c r="G742" s="280"/>
    </row>
    <row r="743" spans="4:7">
      <c r="D743" s="278"/>
      <c r="E743" s="279"/>
      <c r="F743" s="280"/>
      <c r="G743" s="280"/>
    </row>
    <row r="744" spans="4:7">
      <c r="D744" s="278"/>
      <c r="E744" s="279"/>
      <c r="F744" s="280"/>
      <c r="G744" s="280"/>
    </row>
    <row r="745" spans="4:7">
      <c r="D745" s="278"/>
      <c r="E745" s="279"/>
      <c r="F745" s="280"/>
      <c r="G745" s="280"/>
    </row>
    <row r="746" spans="4:7">
      <c r="D746" s="278"/>
      <c r="E746" s="279"/>
      <c r="F746" s="280"/>
      <c r="G746" s="280"/>
    </row>
    <row r="747" spans="4:7">
      <c r="D747" s="278"/>
      <c r="E747" s="279"/>
      <c r="F747" s="280"/>
      <c r="G747" s="280"/>
    </row>
    <row r="748" spans="4:7">
      <c r="D748" s="278"/>
      <c r="E748" s="279"/>
      <c r="F748" s="280"/>
      <c r="G748" s="280"/>
    </row>
    <row r="749" spans="4:7">
      <c r="D749" s="278"/>
      <c r="E749" s="279"/>
      <c r="F749" s="280"/>
      <c r="G749" s="280"/>
    </row>
    <row r="750" spans="4:7">
      <c r="D750" s="278"/>
      <c r="E750" s="279"/>
      <c r="F750" s="280"/>
      <c r="G750" s="280"/>
    </row>
    <row r="751" spans="4:7">
      <c r="D751" s="278"/>
      <c r="E751" s="279"/>
      <c r="F751" s="280"/>
      <c r="G751" s="280"/>
    </row>
    <row r="752" spans="4:7">
      <c r="D752" s="278"/>
      <c r="E752" s="279"/>
      <c r="F752" s="280"/>
      <c r="G752" s="280"/>
    </row>
    <row r="753" spans="4:7">
      <c r="D753" s="278"/>
      <c r="E753" s="279"/>
      <c r="F753" s="280"/>
      <c r="G753" s="280"/>
    </row>
    <row r="754" spans="4:7">
      <c r="D754" s="278"/>
      <c r="E754" s="279"/>
      <c r="F754" s="280"/>
      <c r="G754" s="280"/>
    </row>
    <row r="755" spans="4:7">
      <c r="D755" s="278"/>
      <c r="E755" s="279"/>
      <c r="F755" s="280"/>
      <c r="G755" s="280"/>
    </row>
    <row r="756" spans="4:7">
      <c r="D756" s="278"/>
      <c r="E756" s="279"/>
      <c r="F756" s="280"/>
      <c r="G756" s="280"/>
    </row>
    <row r="757" spans="4:7">
      <c r="D757" s="278"/>
      <c r="E757" s="279"/>
      <c r="F757" s="280"/>
      <c r="G757" s="280"/>
    </row>
    <row r="758" spans="4:7">
      <c r="D758" s="278"/>
      <c r="E758" s="279"/>
      <c r="F758" s="280"/>
      <c r="G758" s="280"/>
    </row>
    <row r="759" spans="4:7">
      <c r="D759" s="278"/>
      <c r="E759" s="279"/>
      <c r="F759" s="280"/>
      <c r="G759" s="280"/>
    </row>
    <row r="760" spans="4:7">
      <c r="D760" s="278"/>
      <c r="E760" s="279"/>
      <c r="F760" s="280"/>
      <c r="G760" s="280"/>
    </row>
    <row r="761" spans="4:7">
      <c r="D761" s="278"/>
      <c r="E761" s="279"/>
      <c r="F761" s="280"/>
      <c r="G761" s="280"/>
    </row>
    <row r="762" spans="4:7">
      <c r="D762" s="278"/>
      <c r="E762" s="279"/>
      <c r="F762" s="280"/>
      <c r="G762" s="280"/>
    </row>
    <row r="763" spans="4:7">
      <c r="D763" s="278"/>
      <c r="E763" s="279"/>
      <c r="F763" s="280"/>
      <c r="G763" s="280"/>
    </row>
    <row r="764" spans="4:7">
      <c r="D764" s="278"/>
      <c r="E764" s="279"/>
      <c r="F764" s="280"/>
      <c r="G764" s="280"/>
    </row>
    <row r="765" spans="4:7">
      <c r="D765" s="278"/>
      <c r="E765" s="279"/>
      <c r="F765" s="280"/>
      <c r="G765" s="280"/>
    </row>
    <row r="766" spans="4:7">
      <c r="D766" s="278"/>
      <c r="E766" s="279"/>
      <c r="F766" s="280"/>
      <c r="G766" s="280"/>
    </row>
    <row r="767" spans="4:7">
      <c r="D767" s="278"/>
      <c r="E767" s="279"/>
      <c r="F767" s="280"/>
      <c r="G767" s="280"/>
    </row>
    <row r="768" spans="4:7">
      <c r="D768" s="278"/>
      <c r="E768" s="279"/>
      <c r="F768" s="280"/>
      <c r="G768" s="280"/>
    </row>
    <row r="769" spans="4:7">
      <c r="D769" s="278"/>
      <c r="E769" s="279"/>
      <c r="F769" s="280"/>
      <c r="G769" s="280"/>
    </row>
    <row r="770" spans="4:7">
      <c r="D770" s="278"/>
      <c r="E770" s="279"/>
      <c r="F770" s="280"/>
      <c r="G770" s="280"/>
    </row>
    <row r="771" spans="4:7">
      <c r="D771" s="278"/>
      <c r="E771" s="279"/>
      <c r="F771" s="280"/>
      <c r="G771" s="280"/>
    </row>
    <row r="772" spans="4:7">
      <c r="D772" s="278"/>
      <c r="E772" s="279"/>
      <c r="F772" s="280"/>
      <c r="G772" s="280"/>
    </row>
    <row r="773" spans="4:7">
      <c r="D773" s="278"/>
      <c r="E773" s="279"/>
      <c r="F773" s="280"/>
      <c r="G773" s="280"/>
    </row>
    <row r="774" spans="4:7">
      <c r="D774" s="278"/>
      <c r="E774" s="279"/>
      <c r="F774" s="280"/>
      <c r="G774" s="280"/>
    </row>
    <row r="775" spans="4:7">
      <c r="D775" s="278"/>
      <c r="E775" s="279"/>
      <c r="F775" s="280"/>
      <c r="G775" s="280"/>
    </row>
    <row r="776" spans="4:7">
      <c r="D776" s="278"/>
      <c r="E776" s="279"/>
      <c r="F776" s="280"/>
      <c r="G776" s="280"/>
    </row>
    <row r="777" spans="4:7">
      <c r="D777" s="278"/>
      <c r="E777" s="279"/>
      <c r="F777" s="280"/>
      <c r="G777" s="280"/>
    </row>
    <row r="778" spans="4:7">
      <c r="D778" s="278"/>
      <c r="E778" s="279"/>
      <c r="F778" s="280"/>
      <c r="G778" s="280"/>
    </row>
    <row r="779" spans="4:7">
      <c r="D779" s="278"/>
      <c r="E779" s="279"/>
      <c r="F779" s="280"/>
      <c r="G779" s="280"/>
    </row>
    <row r="780" spans="4:7">
      <c r="D780" s="278"/>
      <c r="E780" s="279"/>
      <c r="F780" s="280"/>
      <c r="G780" s="280"/>
    </row>
    <row r="781" spans="4:7">
      <c r="D781" s="278"/>
      <c r="E781" s="279"/>
      <c r="F781" s="280"/>
      <c r="G781" s="280"/>
    </row>
    <row r="782" spans="4:7">
      <c r="D782" s="278"/>
      <c r="E782" s="279"/>
      <c r="F782" s="280"/>
      <c r="G782" s="280"/>
    </row>
    <row r="783" spans="4:7">
      <c r="D783" s="278"/>
      <c r="E783" s="279"/>
      <c r="F783" s="280"/>
      <c r="G783" s="280"/>
    </row>
    <row r="784" spans="4:7">
      <c r="D784" s="278"/>
      <c r="E784" s="279"/>
      <c r="F784" s="280"/>
      <c r="G784" s="280"/>
    </row>
    <row r="785" spans="4:7">
      <c r="D785" s="278"/>
      <c r="E785" s="279"/>
      <c r="F785" s="280"/>
      <c r="G785" s="280"/>
    </row>
    <row r="786" spans="4:7">
      <c r="D786" s="278"/>
      <c r="E786" s="279"/>
      <c r="F786" s="280"/>
      <c r="G786" s="280"/>
    </row>
    <row r="787" spans="4:7">
      <c r="D787" s="278"/>
      <c r="E787" s="279"/>
      <c r="F787" s="280"/>
      <c r="G787" s="280"/>
    </row>
    <row r="788" spans="4:7">
      <c r="D788" s="278"/>
      <c r="E788" s="279"/>
      <c r="F788" s="280"/>
      <c r="G788" s="280"/>
    </row>
    <row r="789" spans="4:7">
      <c r="D789" s="278"/>
      <c r="E789" s="279"/>
      <c r="F789" s="280"/>
      <c r="G789" s="280"/>
    </row>
    <row r="790" spans="4:7">
      <c r="D790" s="278"/>
      <c r="E790" s="279"/>
      <c r="F790" s="280"/>
      <c r="G790" s="280"/>
    </row>
    <row r="791" spans="4:7">
      <c r="D791" s="278"/>
      <c r="E791" s="279"/>
      <c r="F791" s="280"/>
      <c r="G791" s="280"/>
    </row>
    <row r="792" spans="4:7">
      <c r="D792" s="278"/>
      <c r="E792" s="279"/>
      <c r="F792" s="280"/>
      <c r="G792" s="280"/>
    </row>
    <row r="793" spans="4:7">
      <c r="D793" s="278"/>
      <c r="E793" s="279"/>
      <c r="F793" s="280"/>
      <c r="G793" s="280"/>
    </row>
    <row r="794" spans="4:7">
      <c r="D794" s="278"/>
      <c r="E794" s="279"/>
      <c r="F794" s="280"/>
      <c r="G794" s="280"/>
    </row>
    <row r="795" spans="4:7">
      <c r="D795" s="278"/>
      <c r="E795" s="279"/>
      <c r="F795" s="280"/>
      <c r="G795" s="280"/>
    </row>
    <row r="796" spans="4:7">
      <c r="D796" s="278"/>
      <c r="E796" s="279"/>
      <c r="F796" s="280"/>
      <c r="G796" s="280"/>
    </row>
    <row r="797" spans="4:7">
      <c r="D797" s="278"/>
      <c r="E797" s="279"/>
      <c r="F797" s="280"/>
      <c r="G797" s="280"/>
    </row>
    <row r="798" spans="4:7">
      <c r="D798" s="278"/>
      <c r="E798" s="279"/>
      <c r="F798" s="280"/>
      <c r="G798" s="280"/>
    </row>
    <row r="799" spans="4:7">
      <c r="D799" s="278"/>
      <c r="E799" s="279"/>
      <c r="F799" s="280"/>
      <c r="G799" s="280"/>
    </row>
    <row r="800" spans="4:7">
      <c r="D800" s="278"/>
      <c r="E800" s="279"/>
      <c r="F800" s="280"/>
      <c r="G800" s="280"/>
    </row>
    <row r="801" spans="4:7">
      <c r="D801" s="278"/>
      <c r="E801" s="279"/>
      <c r="F801" s="280"/>
      <c r="G801" s="280"/>
    </row>
    <row r="802" spans="4:7">
      <c r="D802" s="278"/>
      <c r="E802" s="279"/>
      <c r="F802" s="280"/>
      <c r="G802" s="280"/>
    </row>
    <row r="803" spans="4:7">
      <c r="D803" s="278"/>
      <c r="E803" s="279"/>
      <c r="F803" s="280"/>
      <c r="G803" s="280"/>
    </row>
    <row r="804" spans="4:7">
      <c r="D804" s="278"/>
      <c r="E804" s="279"/>
      <c r="F804" s="280"/>
      <c r="G804" s="280"/>
    </row>
    <row r="805" spans="4:7">
      <c r="D805" s="278"/>
      <c r="E805" s="279"/>
      <c r="F805" s="280"/>
      <c r="G805" s="280"/>
    </row>
    <row r="806" spans="4:7">
      <c r="D806" s="278"/>
      <c r="E806" s="279"/>
      <c r="F806" s="280"/>
      <c r="G806" s="280"/>
    </row>
    <row r="807" spans="4:7">
      <c r="D807" s="278"/>
      <c r="E807" s="279"/>
      <c r="F807" s="280"/>
      <c r="G807" s="280"/>
    </row>
    <row r="808" spans="4:7">
      <c r="D808" s="278"/>
      <c r="E808" s="279"/>
      <c r="F808" s="280"/>
      <c r="G808" s="280"/>
    </row>
    <row r="809" spans="4:7">
      <c r="D809" s="278"/>
      <c r="E809" s="279"/>
      <c r="F809" s="280"/>
      <c r="G809" s="280"/>
    </row>
    <row r="810" spans="4:7">
      <c r="D810" s="278"/>
      <c r="E810" s="279"/>
      <c r="F810" s="280"/>
      <c r="G810" s="280"/>
    </row>
    <row r="811" spans="4:7">
      <c r="D811" s="278"/>
      <c r="E811" s="279"/>
      <c r="F811" s="280"/>
      <c r="G811" s="280"/>
    </row>
    <row r="812" spans="4:7">
      <c r="D812" s="278"/>
      <c r="E812" s="279"/>
      <c r="F812" s="280"/>
      <c r="G812" s="280"/>
    </row>
    <row r="813" spans="4:7">
      <c r="D813" s="278"/>
      <c r="E813" s="279"/>
      <c r="F813" s="280"/>
      <c r="G813" s="280"/>
    </row>
    <row r="814" spans="4:7">
      <c r="D814" s="278"/>
      <c r="E814" s="279"/>
      <c r="F814" s="280"/>
      <c r="G814" s="280"/>
    </row>
    <row r="815" spans="4:7">
      <c r="D815" s="278"/>
      <c r="E815" s="279"/>
      <c r="F815" s="280"/>
      <c r="G815" s="280"/>
    </row>
    <row r="816" spans="4:7">
      <c r="D816" s="278"/>
      <c r="E816" s="279"/>
      <c r="F816" s="280"/>
      <c r="G816" s="280"/>
    </row>
    <row r="817" spans="4:7">
      <c r="D817" s="278"/>
      <c r="E817" s="279"/>
      <c r="F817" s="280"/>
      <c r="G817" s="280"/>
    </row>
    <row r="818" spans="4:7">
      <c r="D818" s="278"/>
      <c r="E818" s="279"/>
      <c r="F818" s="280"/>
      <c r="G818" s="280"/>
    </row>
    <row r="819" spans="4:7">
      <c r="D819" s="278"/>
      <c r="E819" s="279"/>
      <c r="F819" s="280"/>
      <c r="G819" s="280"/>
    </row>
    <row r="820" spans="4:7">
      <c r="D820" s="278"/>
      <c r="E820" s="279"/>
      <c r="F820" s="280"/>
      <c r="G820" s="280"/>
    </row>
    <row r="821" spans="4:7">
      <c r="D821" s="278"/>
      <c r="E821" s="279"/>
      <c r="F821" s="280"/>
      <c r="G821" s="280"/>
    </row>
    <row r="822" spans="4:7">
      <c r="D822" s="278"/>
      <c r="E822" s="279"/>
      <c r="F822" s="280"/>
      <c r="G822" s="280"/>
    </row>
    <row r="823" spans="4:7">
      <c r="D823" s="278"/>
      <c r="E823" s="279"/>
      <c r="F823" s="280"/>
      <c r="G823" s="280"/>
    </row>
    <row r="824" spans="4:7">
      <c r="D824" s="278"/>
      <c r="E824" s="279"/>
      <c r="F824" s="280"/>
      <c r="G824" s="280"/>
    </row>
    <row r="825" spans="4:7">
      <c r="D825" s="278"/>
      <c r="E825" s="279"/>
      <c r="F825" s="280"/>
      <c r="G825" s="280"/>
    </row>
    <row r="826" spans="4:7">
      <c r="D826" s="278"/>
      <c r="E826" s="279"/>
      <c r="F826" s="280"/>
      <c r="G826" s="280"/>
    </row>
    <row r="827" spans="4:7">
      <c r="D827" s="278"/>
      <c r="E827" s="279"/>
      <c r="F827" s="280"/>
      <c r="G827" s="280"/>
    </row>
    <row r="828" spans="4:7">
      <c r="D828" s="278"/>
      <c r="E828" s="279"/>
      <c r="F828" s="280"/>
      <c r="G828" s="280"/>
    </row>
    <row r="829" spans="4:7">
      <c r="D829" s="278"/>
      <c r="E829" s="279"/>
      <c r="F829" s="280"/>
      <c r="G829" s="280"/>
    </row>
    <row r="830" spans="4:7">
      <c r="D830" s="278"/>
      <c r="E830" s="279"/>
      <c r="F830" s="280"/>
      <c r="G830" s="280"/>
    </row>
    <row r="831" spans="4:7">
      <c r="D831" s="278"/>
      <c r="E831" s="279"/>
      <c r="F831" s="280"/>
      <c r="G831" s="280"/>
    </row>
    <row r="832" spans="4:7">
      <c r="D832" s="278"/>
      <c r="E832" s="279"/>
      <c r="F832" s="280"/>
      <c r="G832" s="280"/>
    </row>
    <row r="833" spans="4:7">
      <c r="D833" s="278"/>
      <c r="E833" s="279"/>
      <c r="F833" s="280"/>
      <c r="G833" s="280"/>
    </row>
    <row r="834" spans="4:7">
      <c r="D834" s="278"/>
      <c r="E834" s="279"/>
      <c r="F834" s="280"/>
      <c r="G834" s="280"/>
    </row>
    <row r="835" spans="4:7">
      <c r="D835" s="278"/>
      <c r="E835" s="279"/>
      <c r="F835" s="280"/>
      <c r="G835" s="280"/>
    </row>
    <row r="836" spans="4:7">
      <c r="D836" s="278"/>
      <c r="E836" s="279"/>
      <c r="F836" s="280"/>
      <c r="G836" s="280"/>
    </row>
    <row r="837" spans="4:7">
      <c r="D837" s="278"/>
      <c r="E837" s="279"/>
      <c r="F837" s="280"/>
      <c r="G837" s="280"/>
    </row>
    <row r="838" spans="4:7">
      <c r="D838" s="278"/>
      <c r="E838" s="279"/>
      <c r="F838" s="280"/>
      <c r="G838" s="280"/>
    </row>
    <row r="839" spans="4:7">
      <c r="D839" s="278"/>
      <c r="E839" s="279"/>
      <c r="F839" s="280"/>
      <c r="G839" s="280"/>
    </row>
    <row r="840" spans="4:7">
      <c r="D840" s="278"/>
      <c r="E840" s="279"/>
      <c r="F840" s="280"/>
      <c r="G840" s="280"/>
    </row>
    <row r="841" spans="4:7">
      <c r="D841" s="278"/>
      <c r="E841" s="279"/>
      <c r="F841" s="280"/>
      <c r="G841" s="280"/>
    </row>
    <row r="842" spans="4:7">
      <c r="D842" s="278"/>
      <c r="E842" s="279"/>
      <c r="F842" s="280"/>
      <c r="G842" s="280"/>
    </row>
    <row r="843" spans="4:7">
      <c r="D843" s="278"/>
      <c r="E843" s="279"/>
      <c r="F843" s="280"/>
      <c r="G843" s="280"/>
    </row>
    <row r="844" spans="4:7">
      <c r="D844" s="278"/>
      <c r="E844" s="279"/>
      <c r="F844" s="280"/>
      <c r="G844" s="280"/>
    </row>
    <row r="845" spans="4:7">
      <c r="D845" s="278"/>
      <c r="E845" s="279"/>
      <c r="F845" s="280"/>
      <c r="G845" s="280"/>
    </row>
    <row r="846" spans="4:7">
      <c r="D846" s="278"/>
      <c r="E846" s="279"/>
      <c r="F846" s="280"/>
      <c r="G846" s="280"/>
    </row>
    <row r="847" spans="4:7">
      <c r="D847" s="278"/>
      <c r="E847" s="279"/>
      <c r="F847" s="280"/>
      <c r="G847" s="280"/>
    </row>
    <row r="848" spans="4:7">
      <c r="D848" s="278"/>
      <c r="E848" s="279"/>
      <c r="F848" s="280"/>
      <c r="G848" s="280"/>
    </row>
    <row r="849" spans="4:7">
      <c r="D849" s="278"/>
      <c r="E849" s="279"/>
      <c r="F849" s="280"/>
      <c r="G849" s="280"/>
    </row>
    <row r="850" spans="4:7">
      <c r="D850" s="278"/>
      <c r="E850" s="279"/>
      <c r="F850" s="280"/>
      <c r="G850" s="280"/>
    </row>
    <row r="851" spans="4:7">
      <c r="D851" s="278"/>
      <c r="E851" s="279"/>
      <c r="F851" s="280"/>
      <c r="G851" s="280"/>
    </row>
    <row r="852" spans="4:7">
      <c r="D852" s="278"/>
      <c r="E852" s="279"/>
      <c r="F852" s="280"/>
      <c r="G852" s="280"/>
    </row>
    <row r="853" spans="4:7">
      <c r="D853" s="278"/>
      <c r="E853" s="279"/>
      <c r="F853" s="280"/>
      <c r="G853" s="280"/>
    </row>
    <row r="854" spans="4:7">
      <c r="D854" s="278"/>
      <c r="E854" s="279"/>
      <c r="F854" s="280"/>
      <c r="G854" s="280"/>
    </row>
    <row r="855" spans="4:7">
      <c r="D855" s="278"/>
      <c r="E855" s="279"/>
      <c r="F855" s="280"/>
      <c r="G855" s="280"/>
    </row>
    <row r="856" spans="4:7">
      <c r="D856" s="278"/>
      <c r="E856" s="279"/>
      <c r="F856" s="280"/>
      <c r="G856" s="280"/>
    </row>
    <row r="857" spans="4:7">
      <c r="D857" s="278"/>
      <c r="E857" s="279"/>
      <c r="F857" s="280"/>
      <c r="G857" s="280"/>
    </row>
    <row r="858" spans="4:7">
      <c r="D858" s="278"/>
      <c r="E858" s="279"/>
      <c r="F858" s="280"/>
      <c r="G858" s="280"/>
    </row>
    <row r="859" spans="4:7">
      <c r="D859" s="278"/>
      <c r="E859" s="279"/>
      <c r="F859" s="280"/>
      <c r="G859" s="280"/>
    </row>
    <row r="860" spans="4:7">
      <c r="D860" s="278"/>
      <c r="E860" s="279"/>
      <c r="F860" s="280"/>
      <c r="G860" s="280"/>
    </row>
    <row r="861" spans="4:7">
      <c r="D861" s="278"/>
      <c r="E861" s="279"/>
      <c r="F861" s="280"/>
      <c r="G861" s="280"/>
    </row>
    <row r="862" spans="4:7">
      <c r="D862" s="278"/>
      <c r="E862" s="279"/>
      <c r="F862" s="280"/>
      <c r="G862" s="280"/>
    </row>
    <row r="863" spans="4:7">
      <c r="D863" s="278"/>
      <c r="E863" s="279"/>
      <c r="F863" s="280"/>
      <c r="G863" s="280"/>
    </row>
    <row r="864" spans="4:7">
      <c r="D864" s="278"/>
      <c r="E864" s="279"/>
      <c r="F864" s="280"/>
      <c r="G864" s="280"/>
    </row>
    <row r="865" spans="4:7">
      <c r="D865" s="278"/>
      <c r="E865" s="279"/>
      <c r="F865" s="280"/>
      <c r="G865" s="280"/>
    </row>
    <row r="866" spans="4:7">
      <c r="D866" s="278"/>
      <c r="E866" s="279"/>
      <c r="F866" s="280"/>
      <c r="G866" s="280"/>
    </row>
    <row r="867" spans="4:7">
      <c r="D867" s="278"/>
      <c r="E867" s="279"/>
      <c r="F867" s="280"/>
      <c r="G867" s="280"/>
    </row>
    <row r="868" spans="4:7">
      <c r="D868" s="278"/>
      <c r="E868" s="279"/>
      <c r="F868" s="280"/>
      <c r="G868" s="280"/>
    </row>
    <row r="869" spans="4:7">
      <c r="D869" s="278"/>
      <c r="E869" s="279"/>
      <c r="F869" s="280"/>
      <c r="G869" s="280"/>
    </row>
    <row r="870" spans="4:7">
      <c r="D870" s="278"/>
      <c r="E870" s="279"/>
      <c r="F870" s="280"/>
      <c r="G870" s="280"/>
    </row>
    <row r="871" spans="4:7">
      <c r="D871" s="278"/>
      <c r="E871" s="279"/>
      <c r="F871" s="280"/>
      <c r="G871" s="280"/>
    </row>
    <row r="872" spans="4:7">
      <c r="D872" s="278"/>
      <c r="E872" s="279"/>
      <c r="F872" s="280"/>
      <c r="G872" s="280"/>
    </row>
    <row r="873" spans="4:7">
      <c r="D873" s="278"/>
      <c r="E873" s="279"/>
      <c r="F873" s="280"/>
      <c r="G873" s="280"/>
    </row>
    <row r="874" spans="4:7">
      <c r="D874" s="278"/>
      <c r="E874" s="279"/>
      <c r="F874" s="280"/>
      <c r="G874" s="280"/>
    </row>
    <row r="875" spans="4:7">
      <c r="D875" s="278"/>
      <c r="E875" s="279"/>
      <c r="F875" s="280"/>
      <c r="G875" s="280"/>
    </row>
    <row r="876" spans="4:7">
      <c r="D876" s="278"/>
      <c r="E876" s="279"/>
      <c r="F876" s="280"/>
      <c r="G876" s="280"/>
    </row>
    <row r="877" spans="4:7">
      <c r="D877" s="278"/>
      <c r="E877" s="279"/>
      <c r="F877" s="280"/>
      <c r="G877" s="280"/>
    </row>
    <row r="878" spans="4:7">
      <c r="D878" s="278"/>
      <c r="E878" s="279"/>
      <c r="F878" s="280"/>
      <c r="G878" s="280"/>
    </row>
    <row r="879" spans="4:7">
      <c r="D879" s="278"/>
      <c r="E879" s="279"/>
      <c r="F879" s="280"/>
      <c r="G879" s="280"/>
    </row>
    <row r="880" spans="4:7">
      <c r="D880" s="278"/>
      <c r="E880" s="279"/>
      <c r="F880" s="280"/>
      <c r="G880" s="280"/>
    </row>
    <row r="881" spans="4:7">
      <c r="D881" s="278"/>
      <c r="E881" s="279"/>
      <c r="F881" s="280"/>
      <c r="G881" s="280"/>
    </row>
    <row r="882" spans="4:7">
      <c r="D882" s="278"/>
      <c r="E882" s="279"/>
      <c r="F882" s="280"/>
      <c r="G882" s="280"/>
    </row>
    <row r="883" spans="4:7">
      <c r="D883" s="278"/>
      <c r="E883" s="279"/>
      <c r="F883" s="280"/>
      <c r="G883" s="280"/>
    </row>
    <row r="884" spans="4:7">
      <c r="D884" s="278"/>
      <c r="E884" s="279"/>
      <c r="F884" s="280"/>
      <c r="G884" s="280"/>
    </row>
    <row r="885" spans="4:7">
      <c r="D885" s="278"/>
      <c r="E885" s="279"/>
      <c r="F885" s="280"/>
      <c r="G885" s="280"/>
    </row>
    <row r="886" spans="4:7">
      <c r="D886" s="278"/>
      <c r="E886" s="279"/>
      <c r="F886" s="280"/>
      <c r="G886" s="280"/>
    </row>
    <row r="887" spans="4:7">
      <c r="D887" s="278"/>
      <c r="E887" s="279"/>
      <c r="F887" s="280"/>
      <c r="G887" s="280"/>
    </row>
    <row r="888" spans="4:7">
      <c r="D888" s="278"/>
      <c r="E888" s="279"/>
      <c r="F888" s="280"/>
      <c r="G888" s="280"/>
    </row>
    <row r="889" spans="4:7">
      <c r="D889" s="278"/>
      <c r="E889" s="279"/>
      <c r="F889" s="280"/>
      <c r="G889" s="280"/>
    </row>
    <row r="890" spans="4:7">
      <c r="D890" s="278"/>
      <c r="E890" s="279"/>
      <c r="F890" s="280"/>
      <c r="G890" s="280"/>
    </row>
    <row r="891" spans="4:7">
      <c r="D891" s="278"/>
      <c r="E891" s="279"/>
      <c r="F891" s="280"/>
      <c r="G891" s="280"/>
    </row>
    <row r="892" spans="4:7">
      <c r="D892" s="278"/>
      <c r="E892" s="279"/>
      <c r="F892" s="280"/>
      <c r="G892" s="280"/>
    </row>
    <row r="893" spans="4:7">
      <c r="D893" s="278"/>
      <c r="E893" s="279"/>
      <c r="F893" s="280"/>
      <c r="G893" s="280"/>
    </row>
    <row r="894" spans="4:7">
      <c r="D894" s="278"/>
      <c r="E894" s="279"/>
      <c r="F894" s="280"/>
      <c r="G894" s="280"/>
    </row>
    <row r="895" spans="4:7">
      <c r="D895" s="278"/>
      <c r="E895" s="279"/>
      <c r="F895" s="280"/>
      <c r="G895" s="280"/>
    </row>
    <row r="896" spans="4:7">
      <c r="D896" s="278"/>
      <c r="E896" s="279"/>
      <c r="F896" s="280"/>
      <c r="G896" s="280"/>
    </row>
    <row r="897" spans="4:7">
      <c r="D897" s="278"/>
      <c r="E897" s="279"/>
      <c r="F897" s="280"/>
      <c r="G897" s="280"/>
    </row>
    <row r="898" spans="4:7">
      <c r="D898" s="278"/>
      <c r="E898" s="279"/>
      <c r="F898" s="280"/>
      <c r="G898" s="280"/>
    </row>
    <row r="899" spans="4:7">
      <c r="D899" s="278"/>
      <c r="E899" s="279"/>
      <c r="F899" s="280"/>
      <c r="G899" s="280"/>
    </row>
    <row r="900" spans="4:7">
      <c r="D900" s="278"/>
      <c r="E900" s="279"/>
      <c r="F900" s="280"/>
      <c r="G900" s="280"/>
    </row>
    <row r="901" spans="4:7">
      <c r="D901" s="278"/>
      <c r="E901" s="279"/>
      <c r="F901" s="280"/>
      <c r="G901" s="280"/>
    </row>
    <row r="902" spans="4:7">
      <c r="D902" s="278"/>
      <c r="E902" s="279"/>
      <c r="F902" s="280"/>
      <c r="G902" s="280"/>
    </row>
    <row r="903" spans="4:7">
      <c r="D903" s="278"/>
      <c r="E903" s="279"/>
      <c r="F903" s="280"/>
      <c r="G903" s="280"/>
    </row>
    <row r="904" spans="4:7">
      <c r="D904" s="278"/>
      <c r="E904" s="279"/>
      <c r="F904" s="280"/>
      <c r="G904" s="280"/>
    </row>
    <row r="905" spans="4:7">
      <c r="D905" s="278"/>
      <c r="E905" s="279"/>
      <c r="F905" s="280"/>
      <c r="G905" s="280"/>
    </row>
    <row r="906" spans="4:7">
      <c r="D906" s="278"/>
      <c r="E906" s="279"/>
      <c r="F906" s="280"/>
      <c r="G906" s="280"/>
    </row>
    <row r="907" spans="4:7">
      <c r="D907" s="278"/>
      <c r="E907" s="279"/>
      <c r="F907" s="280"/>
      <c r="G907" s="280"/>
    </row>
    <row r="908" spans="4:7">
      <c r="D908" s="278"/>
      <c r="E908" s="279"/>
      <c r="F908" s="280"/>
      <c r="G908" s="280"/>
    </row>
    <row r="909" spans="4:7">
      <c r="D909" s="278"/>
      <c r="E909" s="279"/>
      <c r="F909" s="280"/>
      <c r="G909" s="280"/>
    </row>
    <row r="910" spans="4:7">
      <c r="D910" s="278"/>
      <c r="E910" s="279"/>
      <c r="F910" s="280"/>
      <c r="G910" s="280"/>
    </row>
    <row r="911" spans="4:7">
      <c r="D911" s="278"/>
      <c r="E911" s="279"/>
      <c r="F911" s="280"/>
      <c r="G911" s="280"/>
    </row>
    <row r="912" spans="4:7">
      <c r="D912" s="278"/>
      <c r="E912" s="279"/>
      <c r="F912" s="280"/>
      <c r="G912" s="280"/>
    </row>
    <row r="913" spans="4:7">
      <c r="D913" s="278"/>
      <c r="E913" s="279"/>
      <c r="F913" s="280"/>
      <c r="G913" s="280"/>
    </row>
    <row r="914" spans="4:7">
      <c r="D914" s="278"/>
      <c r="E914" s="279"/>
      <c r="F914" s="280"/>
      <c r="G914" s="280"/>
    </row>
    <row r="915" spans="4:7">
      <c r="D915" s="278"/>
      <c r="E915" s="279"/>
      <c r="F915" s="280"/>
      <c r="G915" s="280"/>
    </row>
    <row r="916" spans="4:7">
      <c r="D916" s="278"/>
      <c r="E916" s="279"/>
      <c r="F916" s="280"/>
      <c r="G916" s="280"/>
    </row>
    <row r="917" spans="4:7">
      <c r="D917" s="278"/>
      <c r="E917" s="279"/>
      <c r="F917" s="280"/>
      <c r="G917" s="280"/>
    </row>
    <row r="918" spans="4:7">
      <c r="D918" s="278"/>
      <c r="E918" s="279"/>
      <c r="F918" s="280"/>
      <c r="G918" s="280"/>
    </row>
    <row r="919" spans="4:7">
      <c r="D919" s="278"/>
      <c r="E919" s="279"/>
      <c r="F919" s="280"/>
      <c r="G919" s="280"/>
    </row>
    <row r="920" spans="4:7">
      <c r="D920" s="278"/>
      <c r="E920" s="279"/>
      <c r="F920" s="280"/>
      <c r="G920" s="280"/>
    </row>
    <row r="921" spans="4:7">
      <c r="D921" s="278"/>
      <c r="E921" s="279"/>
      <c r="F921" s="280"/>
      <c r="G921" s="280"/>
    </row>
    <row r="922" spans="4:7">
      <c r="D922" s="278"/>
      <c r="E922" s="279"/>
      <c r="F922" s="280"/>
      <c r="G922" s="280"/>
    </row>
    <row r="923" spans="4:7">
      <c r="D923" s="278"/>
      <c r="E923" s="279"/>
      <c r="F923" s="280"/>
      <c r="G923" s="280"/>
    </row>
    <row r="924" spans="4:7">
      <c r="D924" s="278"/>
      <c r="E924" s="279"/>
      <c r="F924" s="280"/>
      <c r="G924" s="280"/>
    </row>
    <row r="925" spans="4:7">
      <c r="D925" s="278"/>
      <c r="E925" s="279"/>
      <c r="F925" s="280"/>
      <c r="G925" s="280"/>
    </row>
    <row r="926" spans="4:7">
      <c r="D926" s="278"/>
      <c r="E926" s="279"/>
      <c r="F926" s="280"/>
      <c r="G926" s="280"/>
    </row>
    <row r="927" spans="4:7">
      <c r="D927" s="278"/>
      <c r="E927" s="279"/>
      <c r="F927" s="280"/>
      <c r="G927" s="280"/>
    </row>
    <row r="928" spans="4:7">
      <c r="D928" s="278"/>
      <c r="E928" s="279"/>
      <c r="F928" s="280"/>
      <c r="G928" s="280"/>
    </row>
    <row r="929" spans="4:7">
      <c r="D929" s="278"/>
      <c r="E929" s="279"/>
      <c r="F929" s="280"/>
      <c r="G929" s="280"/>
    </row>
    <row r="930" spans="4:7">
      <c r="D930" s="278"/>
      <c r="E930" s="279"/>
      <c r="F930" s="280"/>
      <c r="G930" s="280"/>
    </row>
    <row r="931" spans="4:7">
      <c r="D931" s="278"/>
      <c r="E931" s="279"/>
      <c r="F931" s="280"/>
      <c r="G931" s="280"/>
    </row>
    <row r="932" spans="4:7">
      <c r="D932" s="278"/>
      <c r="E932" s="279"/>
      <c r="F932" s="280"/>
      <c r="G932" s="280"/>
    </row>
    <row r="933" spans="4:7">
      <c r="D933" s="278"/>
      <c r="E933" s="279"/>
      <c r="F933" s="280"/>
      <c r="G933" s="280"/>
    </row>
    <row r="934" spans="4:7">
      <c r="D934" s="278"/>
      <c r="E934" s="279"/>
      <c r="F934" s="280"/>
      <c r="G934" s="280"/>
    </row>
    <row r="935" spans="4:7">
      <c r="D935" s="278"/>
      <c r="E935" s="279"/>
      <c r="F935" s="280"/>
      <c r="G935" s="280"/>
    </row>
    <row r="936" spans="4:7">
      <c r="D936" s="278"/>
      <c r="E936" s="279"/>
      <c r="F936" s="280"/>
      <c r="G936" s="280"/>
    </row>
    <row r="937" spans="4:7">
      <c r="D937" s="278"/>
      <c r="E937" s="279"/>
      <c r="F937" s="280"/>
      <c r="G937" s="280"/>
    </row>
    <row r="938" spans="4:7">
      <c r="D938" s="278"/>
      <c r="E938" s="279"/>
      <c r="F938" s="280"/>
      <c r="G938" s="280"/>
    </row>
    <row r="939" spans="4:7">
      <c r="D939" s="278"/>
      <c r="E939" s="279"/>
      <c r="F939" s="280"/>
      <c r="G939" s="280"/>
    </row>
    <row r="940" spans="4:7">
      <c r="D940" s="278"/>
      <c r="E940" s="279"/>
      <c r="F940" s="280"/>
      <c r="G940" s="280"/>
    </row>
    <row r="941" spans="4:7">
      <c r="D941" s="278"/>
      <c r="E941" s="279"/>
      <c r="F941" s="280"/>
      <c r="G941" s="280"/>
    </row>
    <row r="942" spans="4:7">
      <c r="D942" s="278"/>
      <c r="E942" s="279"/>
      <c r="F942" s="280"/>
      <c r="G942" s="280"/>
    </row>
    <row r="943" spans="4:7">
      <c r="D943" s="278"/>
      <c r="E943" s="279"/>
      <c r="F943" s="280"/>
      <c r="G943" s="280"/>
    </row>
    <row r="944" spans="4:7">
      <c r="D944" s="278"/>
      <c r="E944" s="279"/>
      <c r="F944" s="280"/>
      <c r="G944" s="280"/>
    </row>
    <row r="945" spans="4:7">
      <c r="D945" s="278"/>
      <c r="E945" s="279"/>
      <c r="F945" s="280"/>
      <c r="G945" s="280"/>
    </row>
    <row r="946" spans="4:7">
      <c r="D946" s="278"/>
      <c r="E946" s="279"/>
      <c r="F946" s="280"/>
      <c r="G946" s="280"/>
    </row>
    <row r="947" spans="4:7">
      <c r="D947" s="278"/>
      <c r="E947" s="279"/>
      <c r="F947" s="280"/>
      <c r="G947" s="280"/>
    </row>
    <row r="948" spans="4:7">
      <c r="D948" s="278"/>
      <c r="E948" s="279"/>
      <c r="F948" s="280"/>
      <c r="G948" s="280"/>
    </row>
    <row r="949" spans="4:7">
      <c r="D949" s="278"/>
      <c r="E949" s="279"/>
      <c r="F949" s="280"/>
      <c r="G949" s="280"/>
    </row>
    <row r="950" spans="4:7">
      <c r="D950" s="278"/>
      <c r="E950" s="279"/>
      <c r="F950" s="280"/>
      <c r="G950" s="280"/>
    </row>
    <row r="951" spans="4:7">
      <c r="D951" s="278"/>
      <c r="E951" s="279"/>
      <c r="F951" s="280"/>
      <c r="G951" s="280"/>
    </row>
    <row r="952" spans="4:7">
      <c r="D952" s="278"/>
      <c r="E952" s="279"/>
      <c r="F952" s="280"/>
      <c r="G952" s="280"/>
    </row>
    <row r="953" spans="4:7">
      <c r="D953" s="278"/>
      <c r="E953" s="279"/>
      <c r="F953" s="280"/>
      <c r="G953" s="280"/>
    </row>
    <row r="954" spans="4:7">
      <c r="D954" s="278"/>
      <c r="E954" s="279"/>
      <c r="F954" s="280"/>
      <c r="G954" s="280"/>
    </row>
    <row r="955" spans="4:7">
      <c r="D955" s="278"/>
      <c r="E955" s="279"/>
      <c r="F955" s="280"/>
      <c r="G955" s="280"/>
    </row>
    <row r="956" spans="4:7">
      <c r="D956" s="278"/>
      <c r="E956" s="279"/>
      <c r="F956" s="280"/>
      <c r="G956" s="280"/>
    </row>
    <row r="957" spans="4:7">
      <c r="D957" s="278"/>
      <c r="E957" s="279"/>
      <c r="F957" s="280"/>
      <c r="G957" s="280"/>
    </row>
    <row r="958" spans="4:7">
      <c r="D958" s="278"/>
      <c r="E958" s="279"/>
      <c r="F958" s="280"/>
      <c r="G958" s="280"/>
    </row>
    <row r="959" spans="4:7">
      <c r="D959" s="278"/>
      <c r="E959" s="279"/>
      <c r="F959" s="280"/>
      <c r="G959" s="280"/>
    </row>
    <row r="960" spans="4:7">
      <c r="D960" s="278"/>
      <c r="E960" s="279"/>
      <c r="F960" s="280"/>
      <c r="G960" s="280"/>
    </row>
    <row r="961" spans="4:7">
      <c r="D961" s="278"/>
      <c r="E961" s="279"/>
      <c r="F961" s="280"/>
      <c r="G961" s="280"/>
    </row>
    <row r="962" spans="4:7">
      <c r="D962" s="278"/>
      <c r="E962" s="279"/>
      <c r="F962" s="280"/>
      <c r="G962" s="280"/>
    </row>
    <row r="963" spans="4:7">
      <c r="D963" s="278"/>
      <c r="E963" s="279"/>
      <c r="F963" s="280"/>
      <c r="G963" s="280"/>
    </row>
    <row r="964" spans="4:7">
      <c r="D964" s="278"/>
      <c r="E964" s="279"/>
      <c r="F964" s="280"/>
      <c r="G964" s="280"/>
    </row>
    <row r="965" spans="4:7">
      <c r="D965" s="278"/>
      <c r="E965" s="279"/>
      <c r="F965" s="280"/>
      <c r="G965" s="280"/>
    </row>
    <row r="966" spans="4:7">
      <c r="D966" s="278"/>
      <c r="E966" s="279"/>
      <c r="F966" s="280"/>
      <c r="G966" s="280"/>
    </row>
    <row r="967" spans="4:7">
      <c r="D967" s="278"/>
      <c r="E967" s="279"/>
      <c r="F967" s="280"/>
      <c r="G967" s="280"/>
    </row>
    <row r="968" spans="4:7">
      <c r="D968" s="278"/>
      <c r="E968" s="279"/>
      <c r="F968" s="280"/>
      <c r="G968" s="280"/>
    </row>
    <row r="969" spans="4:7">
      <c r="D969" s="278"/>
      <c r="E969" s="279"/>
      <c r="F969" s="280"/>
      <c r="G969" s="280"/>
    </row>
    <row r="970" spans="4:7">
      <c r="D970" s="278"/>
      <c r="E970" s="279"/>
      <c r="F970" s="280"/>
      <c r="G970" s="280"/>
    </row>
    <row r="971" spans="4:7">
      <c r="D971" s="278"/>
      <c r="E971" s="279"/>
      <c r="F971" s="280"/>
      <c r="G971" s="280"/>
    </row>
    <row r="972" spans="4:7">
      <c r="D972" s="278"/>
      <c r="E972" s="279"/>
      <c r="F972" s="280"/>
      <c r="G972" s="280"/>
    </row>
    <row r="973" spans="4:7">
      <c r="D973" s="278"/>
      <c r="E973" s="279"/>
      <c r="F973" s="280"/>
      <c r="G973" s="280"/>
    </row>
    <row r="974" spans="4:7">
      <c r="D974" s="278"/>
      <c r="E974" s="279"/>
      <c r="F974" s="280"/>
      <c r="G974" s="280"/>
    </row>
    <row r="975" spans="4:7">
      <c r="D975" s="278"/>
      <c r="E975" s="279"/>
      <c r="F975" s="280"/>
      <c r="G975" s="280"/>
    </row>
    <row r="976" spans="4:7">
      <c r="D976" s="278"/>
      <c r="E976" s="279"/>
      <c r="F976" s="280"/>
      <c r="G976" s="280"/>
    </row>
    <row r="977" spans="4:7">
      <c r="D977" s="278"/>
      <c r="E977" s="279"/>
      <c r="F977" s="280"/>
      <c r="G977" s="280"/>
    </row>
    <row r="978" spans="4:7">
      <c r="D978" s="278"/>
      <c r="E978" s="279"/>
      <c r="F978" s="280"/>
      <c r="G978" s="280"/>
    </row>
    <row r="979" spans="4:7">
      <c r="D979" s="278"/>
      <c r="E979" s="279"/>
      <c r="F979" s="280"/>
      <c r="G979" s="280"/>
    </row>
    <row r="980" spans="4:7">
      <c r="D980" s="278"/>
      <c r="E980" s="279"/>
      <c r="F980" s="280"/>
      <c r="G980" s="280"/>
    </row>
    <row r="981" spans="4:7">
      <c r="D981" s="278"/>
      <c r="E981" s="279"/>
      <c r="F981" s="280"/>
      <c r="G981" s="280"/>
    </row>
    <row r="982" spans="4:7">
      <c r="D982" s="278"/>
      <c r="E982" s="279"/>
      <c r="F982" s="280"/>
      <c r="G982" s="280"/>
    </row>
    <row r="983" spans="4:7">
      <c r="D983" s="278"/>
      <c r="E983" s="279"/>
      <c r="F983" s="280"/>
      <c r="G983" s="280"/>
    </row>
    <row r="984" spans="4:7">
      <c r="D984" s="278"/>
      <c r="E984" s="279"/>
      <c r="F984" s="280"/>
      <c r="G984" s="280"/>
    </row>
    <row r="985" spans="4:7">
      <c r="D985" s="278"/>
      <c r="E985" s="279"/>
      <c r="F985" s="280"/>
      <c r="G985" s="280"/>
    </row>
    <row r="986" spans="4:7">
      <c r="D986" s="278"/>
      <c r="E986" s="279"/>
      <c r="F986" s="280"/>
      <c r="G986" s="280"/>
    </row>
    <row r="987" spans="4:7">
      <c r="D987" s="278"/>
      <c r="E987" s="279"/>
      <c r="F987" s="280"/>
      <c r="G987" s="280"/>
    </row>
    <row r="988" spans="4:7">
      <c r="D988" s="278"/>
      <c r="E988" s="279"/>
      <c r="F988" s="280"/>
      <c r="G988" s="280"/>
    </row>
    <row r="989" spans="4:7">
      <c r="D989" s="278"/>
      <c r="E989" s="279"/>
      <c r="F989" s="280"/>
      <c r="G989" s="280"/>
    </row>
    <row r="990" spans="4:7">
      <c r="D990" s="278"/>
      <c r="E990" s="279"/>
      <c r="F990" s="280"/>
      <c r="G990" s="280"/>
    </row>
    <row r="991" spans="4:7">
      <c r="D991" s="278"/>
      <c r="E991" s="279"/>
      <c r="F991" s="280"/>
      <c r="G991" s="280"/>
    </row>
    <row r="992" spans="4:7">
      <c r="D992" s="278"/>
      <c r="E992" s="279"/>
      <c r="F992" s="280"/>
      <c r="G992" s="280"/>
    </row>
    <row r="993" spans="4:7">
      <c r="D993" s="278"/>
      <c r="E993" s="279"/>
      <c r="F993" s="280"/>
      <c r="G993" s="280"/>
    </row>
    <row r="994" spans="4:7">
      <c r="D994" s="278"/>
      <c r="E994" s="279"/>
      <c r="F994" s="280"/>
      <c r="G994" s="280"/>
    </row>
    <row r="995" spans="4:7">
      <c r="D995" s="278"/>
      <c r="E995" s="279"/>
      <c r="F995" s="280"/>
      <c r="G995" s="280"/>
    </row>
    <row r="996" spans="4:7">
      <c r="D996" s="278"/>
      <c r="E996" s="279"/>
      <c r="F996" s="280"/>
      <c r="G996" s="280"/>
    </row>
    <row r="997" spans="4:7">
      <c r="D997" s="278"/>
      <c r="E997" s="279"/>
      <c r="F997" s="280"/>
      <c r="G997" s="280"/>
    </row>
    <row r="998" spans="4:7">
      <c r="D998" s="278"/>
      <c r="E998" s="279"/>
      <c r="F998" s="280"/>
      <c r="G998" s="280"/>
    </row>
    <row r="999" spans="4:7">
      <c r="D999" s="278"/>
      <c r="E999" s="279"/>
      <c r="F999" s="280"/>
      <c r="G999" s="280"/>
    </row>
    <row r="1000" spans="4:7">
      <c r="D1000" s="278"/>
      <c r="E1000" s="279"/>
      <c r="F1000" s="280"/>
      <c r="G1000" s="280"/>
    </row>
    <row r="1001" spans="4:7">
      <c r="D1001" s="278"/>
      <c r="E1001" s="279"/>
      <c r="F1001" s="280"/>
      <c r="G1001" s="280"/>
    </row>
    <row r="1002" spans="4:7">
      <c r="D1002" s="278"/>
      <c r="E1002" s="279"/>
      <c r="F1002" s="280"/>
      <c r="G1002" s="280"/>
    </row>
    <row r="1003" spans="4:7">
      <c r="D1003" s="278"/>
      <c r="E1003" s="279"/>
      <c r="F1003" s="280"/>
      <c r="G1003" s="280"/>
    </row>
    <row r="1004" spans="4:7">
      <c r="D1004" s="278"/>
      <c r="E1004" s="279"/>
      <c r="F1004" s="280"/>
      <c r="G1004" s="280"/>
    </row>
    <row r="1005" spans="4:7">
      <c r="D1005" s="278"/>
      <c r="E1005" s="279"/>
      <c r="F1005" s="280"/>
      <c r="G1005" s="280"/>
    </row>
    <row r="1006" spans="4:7">
      <c r="D1006" s="278"/>
      <c r="E1006" s="279"/>
      <c r="F1006" s="280"/>
      <c r="G1006" s="280"/>
    </row>
    <row r="1007" spans="4:7">
      <c r="D1007" s="278"/>
      <c r="E1007" s="279"/>
      <c r="F1007" s="280"/>
      <c r="G1007" s="280"/>
    </row>
    <row r="1008" spans="4:7">
      <c r="D1008" s="278"/>
      <c r="E1008" s="279"/>
      <c r="F1008" s="280"/>
      <c r="G1008" s="280"/>
    </row>
    <row r="1009" spans="4:7">
      <c r="D1009" s="278"/>
      <c r="E1009" s="279"/>
      <c r="F1009" s="280"/>
      <c r="G1009" s="280"/>
    </row>
    <row r="1010" spans="4:7">
      <c r="D1010" s="278"/>
      <c r="E1010" s="279"/>
      <c r="F1010" s="280"/>
      <c r="G1010" s="280"/>
    </row>
    <row r="1011" spans="4:7">
      <c r="D1011" s="278"/>
      <c r="E1011" s="279"/>
      <c r="F1011" s="280"/>
      <c r="G1011" s="280"/>
    </row>
    <row r="1012" spans="4:7">
      <c r="D1012" s="278"/>
      <c r="E1012" s="279"/>
      <c r="F1012" s="280"/>
      <c r="G1012" s="280"/>
    </row>
    <row r="1013" spans="4:7">
      <c r="D1013" s="278"/>
      <c r="E1013" s="279"/>
      <c r="F1013" s="280"/>
      <c r="G1013" s="280"/>
    </row>
    <row r="1014" spans="4:7">
      <c r="D1014" s="278"/>
      <c r="E1014" s="279"/>
      <c r="F1014" s="280"/>
      <c r="G1014" s="280"/>
    </row>
    <row r="1015" spans="4:7">
      <c r="D1015" s="278"/>
      <c r="E1015" s="279"/>
      <c r="F1015" s="280"/>
      <c r="G1015" s="280"/>
    </row>
    <row r="1016" spans="4:7">
      <c r="D1016" s="278"/>
      <c r="E1016" s="279"/>
      <c r="F1016" s="280"/>
      <c r="G1016" s="280"/>
    </row>
    <row r="1017" spans="4:7">
      <c r="D1017" s="278"/>
      <c r="E1017" s="279"/>
      <c r="F1017" s="280"/>
      <c r="G1017" s="280"/>
    </row>
    <row r="1018" spans="4:7">
      <c r="D1018" s="278"/>
      <c r="E1018" s="279"/>
      <c r="F1018" s="280"/>
      <c r="G1018" s="280"/>
    </row>
    <row r="1019" spans="4:7">
      <c r="D1019" s="278"/>
      <c r="E1019" s="279"/>
      <c r="F1019" s="280"/>
      <c r="G1019" s="280"/>
    </row>
    <row r="1020" spans="4:7">
      <c r="D1020" s="278"/>
      <c r="E1020" s="279"/>
      <c r="F1020" s="280"/>
      <c r="G1020" s="280"/>
    </row>
    <row r="1021" spans="4:7">
      <c r="D1021" s="278"/>
      <c r="E1021" s="279"/>
      <c r="F1021" s="280"/>
      <c r="G1021" s="280"/>
    </row>
    <row r="1022" spans="4:7">
      <c r="D1022" s="278"/>
      <c r="E1022" s="279"/>
      <c r="F1022" s="280"/>
      <c r="G1022" s="280"/>
    </row>
    <row r="1023" spans="4:7">
      <c r="D1023" s="278"/>
      <c r="E1023" s="279"/>
      <c r="F1023" s="280"/>
      <c r="G1023" s="280"/>
    </row>
    <row r="1024" spans="4:7">
      <c r="D1024" s="278"/>
      <c r="E1024" s="279"/>
      <c r="F1024" s="280"/>
      <c r="G1024" s="280"/>
    </row>
    <row r="1025" spans="4:7">
      <c r="D1025" s="278"/>
      <c r="E1025" s="279"/>
      <c r="F1025" s="280"/>
      <c r="G1025" s="280"/>
    </row>
    <row r="1026" spans="4:7">
      <c r="D1026" s="278"/>
      <c r="E1026" s="279"/>
      <c r="F1026" s="280"/>
      <c r="G1026" s="280"/>
    </row>
    <row r="1027" spans="4:7">
      <c r="D1027" s="278"/>
      <c r="E1027" s="279"/>
      <c r="F1027" s="280"/>
      <c r="G1027" s="280"/>
    </row>
    <row r="1028" spans="4:7">
      <c r="D1028" s="278"/>
      <c r="E1028" s="279"/>
      <c r="F1028" s="280"/>
      <c r="G1028" s="280"/>
    </row>
    <row r="1029" spans="4:7">
      <c r="D1029" s="278"/>
      <c r="E1029" s="279"/>
      <c r="F1029" s="280"/>
      <c r="G1029" s="280"/>
    </row>
    <row r="1030" spans="4:7">
      <c r="D1030" s="278"/>
      <c r="E1030" s="279"/>
      <c r="F1030" s="280"/>
      <c r="G1030" s="280"/>
    </row>
    <row r="1031" spans="4:7">
      <c r="D1031" s="278"/>
      <c r="E1031" s="279"/>
      <c r="F1031" s="280"/>
      <c r="G1031" s="280"/>
    </row>
    <row r="1032" spans="4:7">
      <c r="D1032" s="278"/>
      <c r="E1032" s="279"/>
      <c r="F1032" s="280"/>
      <c r="G1032" s="280"/>
    </row>
    <row r="1033" spans="4:7">
      <c r="D1033" s="278"/>
      <c r="E1033" s="279"/>
      <c r="F1033" s="280"/>
      <c r="G1033" s="280"/>
    </row>
    <row r="1034" spans="4:7">
      <c r="D1034" s="278"/>
      <c r="E1034" s="279"/>
      <c r="F1034" s="280"/>
      <c r="G1034" s="280"/>
    </row>
    <row r="1035" spans="4:7">
      <c r="D1035" s="278"/>
      <c r="E1035" s="279"/>
      <c r="F1035" s="280"/>
      <c r="G1035" s="280"/>
    </row>
    <row r="1036" spans="4:7">
      <c r="D1036" s="278"/>
      <c r="E1036" s="279"/>
      <c r="F1036" s="280"/>
      <c r="G1036" s="280"/>
    </row>
    <row r="1037" spans="4:7">
      <c r="D1037" s="278"/>
      <c r="E1037" s="279"/>
      <c r="F1037" s="280"/>
      <c r="G1037" s="280"/>
    </row>
    <row r="1038" spans="4:7">
      <c r="D1038" s="278"/>
      <c r="E1038" s="279"/>
      <c r="F1038" s="280"/>
      <c r="G1038" s="280"/>
    </row>
    <row r="1039" spans="4:7">
      <c r="D1039" s="278"/>
      <c r="E1039" s="279"/>
      <c r="F1039" s="280"/>
      <c r="G1039" s="280"/>
    </row>
    <row r="1040" spans="4:7">
      <c r="D1040" s="278"/>
      <c r="E1040" s="279"/>
      <c r="F1040" s="280"/>
      <c r="G1040" s="280"/>
    </row>
    <row r="1041" spans="4:7">
      <c r="D1041" s="278"/>
      <c r="E1041" s="279"/>
      <c r="F1041" s="280"/>
      <c r="G1041" s="280"/>
    </row>
    <row r="1042" spans="4:7">
      <c r="D1042" s="278"/>
      <c r="E1042" s="279"/>
      <c r="F1042" s="280"/>
      <c r="G1042" s="280"/>
    </row>
    <row r="1043" spans="4:7">
      <c r="D1043" s="278"/>
      <c r="E1043" s="279"/>
      <c r="F1043" s="280"/>
      <c r="G1043" s="280"/>
    </row>
    <row r="1044" spans="4:7">
      <c r="D1044" s="278"/>
      <c r="E1044" s="279"/>
      <c r="F1044" s="280"/>
      <c r="G1044" s="280"/>
    </row>
    <row r="1045" spans="4:7">
      <c r="D1045" s="278"/>
      <c r="E1045" s="279"/>
      <c r="F1045" s="280"/>
      <c r="G1045" s="280"/>
    </row>
    <row r="1046" spans="4:7">
      <c r="D1046" s="278"/>
      <c r="E1046" s="279"/>
      <c r="F1046" s="280"/>
      <c r="G1046" s="280"/>
    </row>
    <row r="1047" spans="4:7">
      <c r="D1047" s="278"/>
      <c r="E1047" s="279"/>
      <c r="F1047" s="280"/>
      <c r="G1047" s="280"/>
    </row>
    <row r="1048" spans="4:7">
      <c r="D1048" s="278"/>
      <c r="E1048" s="279"/>
      <c r="F1048" s="280"/>
      <c r="G1048" s="280"/>
    </row>
    <row r="1049" spans="4:7">
      <c r="D1049" s="278"/>
      <c r="E1049" s="279"/>
      <c r="F1049" s="280"/>
      <c r="G1049" s="280"/>
    </row>
    <row r="1050" spans="4:7">
      <c r="D1050" s="278"/>
      <c r="E1050" s="279"/>
      <c r="F1050" s="280"/>
      <c r="G1050" s="280"/>
    </row>
    <row r="1051" spans="4:7">
      <c r="D1051" s="278"/>
      <c r="E1051" s="279"/>
      <c r="F1051" s="280"/>
      <c r="G1051" s="280"/>
    </row>
    <row r="1052" spans="4:7">
      <c r="D1052" s="278"/>
      <c r="E1052" s="279"/>
      <c r="F1052" s="280"/>
      <c r="G1052" s="280"/>
    </row>
    <row r="1053" spans="4:7">
      <c r="D1053" s="278"/>
      <c r="E1053" s="279"/>
      <c r="F1053" s="280"/>
      <c r="G1053" s="280"/>
    </row>
    <row r="1054" spans="4:7">
      <c r="D1054" s="278"/>
      <c r="E1054" s="279"/>
      <c r="F1054" s="280"/>
      <c r="G1054" s="280"/>
    </row>
    <row r="1055" spans="4:7">
      <c r="D1055" s="278"/>
      <c r="E1055" s="279"/>
      <c r="F1055" s="280"/>
      <c r="G1055" s="280"/>
    </row>
    <row r="1056" spans="4:7">
      <c r="D1056" s="278"/>
      <c r="E1056" s="279"/>
      <c r="F1056" s="280"/>
      <c r="G1056" s="280"/>
    </row>
    <row r="1057" spans="4:7">
      <c r="D1057" s="278"/>
      <c r="E1057" s="279"/>
      <c r="F1057" s="280"/>
      <c r="G1057" s="280"/>
    </row>
    <row r="1058" spans="4:7">
      <c r="D1058" s="278"/>
      <c r="E1058" s="279"/>
      <c r="F1058" s="280"/>
      <c r="G1058" s="280"/>
    </row>
    <row r="1059" spans="4:7">
      <c r="D1059" s="278"/>
      <c r="E1059" s="279"/>
      <c r="F1059" s="280"/>
      <c r="G1059" s="280"/>
    </row>
    <row r="1060" spans="4:7">
      <c r="D1060" s="278"/>
      <c r="E1060" s="279"/>
      <c r="F1060" s="280"/>
      <c r="G1060" s="280"/>
    </row>
    <row r="1061" spans="4:7">
      <c r="D1061" s="278"/>
      <c r="E1061" s="279"/>
      <c r="F1061" s="280"/>
      <c r="G1061" s="280"/>
    </row>
    <row r="1062" spans="4:7">
      <c r="D1062" s="278"/>
      <c r="E1062" s="279"/>
      <c r="F1062" s="280"/>
      <c r="G1062" s="280"/>
    </row>
    <row r="1063" spans="4:7">
      <c r="D1063" s="278"/>
      <c r="E1063" s="279"/>
      <c r="F1063" s="280"/>
      <c r="G1063" s="280"/>
    </row>
    <row r="1064" spans="4:7">
      <c r="D1064" s="278"/>
      <c r="E1064" s="279"/>
      <c r="F1064" s="280"/>
      <c r="G1064" s="280"/>
    </row>
    <row r="1065" spans="4:7">
      <c r="D1065" s="278"/>
      <c r="E1065" s="279"/>
      <c r="F1065" s="280"/>
      <c r="G1065" s="280"/>
    </row>
    <row r="1066" spans="4:7">
      <c r="D1066" s="278"/>
      <c r="E1066" s="279"/>
      <c r="F1066" s="280"/>
      <c r="G1066" s="280"/>
    </row>
    <row r="1067" spans="4:7">
      <c r="D1067" s="278"/>
      <c r="E1067" s="279"/>
      <c r="F1067" s="280"/>
      <c r="G1067" s="280"/>
    </row>
    <row r="1068" spans="4:7">
      <c r="D1068" s="278"/>
      <c r="E1068" s="279"/>
      <c r="F1068" s="280"/>
      <c r="G1068" s="280"/>
    </row>
    <row r="1069" spans="4:7">
      <c r="D1069" s="278"/>
      <c r="E1069" s="279"/>
      <c r="F1069" s="280"/>
      <c r="G1069" s="280"/>
    </row>
    <row r="1070" spans="4:7">
      <c r="D1070" s="278"/>
      <c r="E1070" s="279"/>
      <c r="F1070" s="280"/>
      <c r="G1070" s="280"/>
    </row>
    <row r="1071" spans="4:7">
      <c r="D1071" s="278"/>
      <c r="E1071" s="279"/>
      <c r="F1071" s="280"/>
      <c r="G1071" s="280"/>
    </row>
    <row r="1072" spans="4:7">
      <c r="D1072" s="278"/>
      <c r="E1072" s="279"/>
      <c r="F1072" s="280"/>
      <c r="G1072" s="280"/>
    </row>
    <row r="1073" spans="4:7">
      <c r="D1073" s="278"/>
      <c r="E1073" s="279"/>
      <c r="F1073" s="280"/>
      <c r="G1073" s="280"/>
    </row>
    <row r="1074" spans="4:7">
      <c r="D1074" s="278"/>
      <c r="E1074" s="279"/>
      <c r="F1074" s="280"/>
      <c r="G1074" s="280"/>
    </row>
    <row r="1075" spans="4:7">
      <c r="D1075" s="278"/>
      <c r="E1075" s="279"/>
      <c r="F1075" s="280"/>
      <c r="G1075" s="280"/>
    </row>
    <row r="1076" spans="4:7">
      <c r="D1076" s="278"/>
      <c r="E1076" s="279"/>
      <c r="F1076" s="280"/>
      <c r="G1076" s="280"/>
    </row>
    <row r="1077" spans="4:7">
      <c r="D1077" s="278"/>
      <c r="E1077" s="279"/>
      <c r="F1077" s="280"/>
      <c r="G1077" s="280"/>
    </row>
    <row r="1078" spans="4:7">
      <c r="D1078" s="278"/>
      <c r="E1078" s="279"/>
      <c r="F1078" s="280"/>
      <c r="G1078" s="280"/>
    </row>
    <row r="1079" spans="4:7">
      <c r="D1079" s="278"/>
      <c r="E1079" s="279"/>
      <c r="F1079" s="280"/>
      <c r="G1079" s="280"/>
    </row>
    <row r="1080" spans="4:7">
      <c r="D1080" s="278"/>
      <c r="E1080" s="279"/>
      <c r="F1080" s="280"/>
      <c r="G1080" s="280"/>
    </row>
    <row r="1081" spans="4:7">
      <c r="D1081" s="278"/>
      <c r="E1081" s="279"/>
      <c r="F1081" s="280"/>
      <c r="G1081" s="280"/>
    </row>
    <row r="1082" spans="4:7">
      <c r="D1082" s="278"/>
      <c r="E1082" s="279"/>
      <c r="F1082" s="280"/>
      <c r="G1082" s="280"/>
    </row>
    <row r="1083" spans="4:7">
      <c r="D1083" s="278"/>
      <c r="E1083" s="279"/>
      <c r="F1083" s="280"/>
      <c r="G1083" s="280"/>
    </row>
    <row r="1084" spans="4:7">
      <c r="D1084" s="278"/>
      <c r="E1084" s="279"/>
      <c r="F1084" s="280"/>
      <c r="G1084" s="280"/>
    </row>
    <row r="1085" spans="4:7">
      <c r="D1085" s="278"/>
      <c r="E1085" s="279"/>
      <c r="F1085" s="280"/>
      <c r="G1085" s="280"/>
    </row>
    <row r="1086" spans="4:7">
      <c r="D1086" s="278"/>
      <c r="E1086" s="279"/>
      <c r="F1086" s="280"/>
      <c r="G1086" s="280"/>
    </row>
    <row r="1087" spans="4:7">
      <c r="D1087" s="278"/>
      <c r="E1087" s="279"/>
      <c r="F1087" s="280"/>
      <c r="G1087" s="280"/>
    </row>
    <row r="1088" spans="4:7">
      <c r="D1088" s="278"/>
      <c r="E1088" s="279"/>
      <c r="F1088" s="280"/>
      <c r="G1088" s="280"/>
    </row>
    <row r="1089" spans="4:7">
      <c r="D1089" s="278"/>
      <c r="E1089" s="279"/>
      <c r="F1089" s="280"/>
      <c r="G1089" s="280"/>
    </row>
    <row r="1090" spans="4:7">
      <c r="D1090" s="278"/>
      <c r="E1090" s="279"/>
      <c r="F1090" s="280"/>
      <c r="G1090" s="280"/>
    </row>
    <row r="1091" spans="4:7">
      <c r="D1091" s="278"/>
      <c r="E1091" s="279"/>
      <c r="F1091" s="280"/>
      <c r="G1091" s="280"/>
    </row>
    <row r="1092" spans="4:7">
      <c r="D1092" s="278"/>
      <c r="E1092" s="279"/>
      <c r="F1092" s="280"/>
      <c r="G1092" s="280"/>
    </row>
    <row r="1093" spans="4:7">
      <c r="D1093" s="278"/>
      <c r="E1093" s="279"/>
      <c r="F1093" s="280"/>
      <c r="G1093" s="280"/>
    </row>
    <row r="1094" spans="4:7">
      <c r="D1094" s="278"/>
      <c r="E1094" s="279"/>
      <c r="F1094" s="280"/>
      <c r="G1094" s="280"/>
    </row>
    <row r="1095" spans="4:7">
      <c r="D1095" s="278"/>
      <c r="E1095" s="279"/>
      <c r="F1095" s="280"/>
      <c r="G1095" s="280"/>
    </row>
    <row r="1096" spans="4:7">
      <c r="D1096" s="278"/>
      <c r="E1096" s="279"/>
      <c r="F1096" s="280"/>
      <c r="G1096" s="280"/>
    </row>
    <row r="1097" spans="4:7">
      <c r="D1097" s="278"/>
      <c r="E1097" s="279"/>
      <c r="F1097" s="280"/>
      <c r="G1097" s="280"/>
    </row>
    <row r="1098" spans="4:7">
      <c r="D1098" s="278"/>
      <c r="E1098" s="279"/>
      <c r="F1098" s="280"/>
      <c r="G1098" s="280"/>
    </row>
    <row r="1099" spans="4:7">
      <c r="D1099" s="278"/>
      <c r="E1099" s="279"/>
      <c r="F1099" s="280"/>
      <c r="G1099" s="280"/>
    </row>
    <row r="1100" spans="4:7">
      <c r="D1100" s="278"/>
      <c r="E1100" s="279"/>
      <c r="F1100" s="280"/>
      <c r="G1100" s="280"/>
    </row>
    <row r="1101" spans="4:7">
      <c r="D1101" s="278"/>
      <c r="E1101" s="279"/>
      <c r="F1101" s="280"/>
      <c r="G1101" s="280"/>
    </row>
    <row r="1102" spans="4:7">
      <c r="D1102" s="278"/>
      <c r="E1102" s="279"/>
      <c r="F1102" s="280"/>
      <c r="G1102" s="280"/>
    </row>
    <row r="1103" spans="4:7">
      <c r="D1103" s="278"/>
      <c r="E1103" s="279"/>
      <c r="F1103" s="280"/>
      <c r="G1103" s="280"/>
    </row>
    <row r="1104" spans="4:7">
      <c r="D1104" s="278"/>
      <c r="E1104" s="279"/>
      <c r="F1104" s="280"/>
      <c r="G1104" s="280"/>
    </row>
  </sheetData>
  <autoFilter ref="D1:R338" xr:uid="{00000000-0001-0000-0400-000000000000}">
    <sortState xmlns:xlrd2="http://schemas.microsoft.com/office/spreadsheetml/2017/richdata2" ref="D2:R338">
      <sortCondition ref="G1:G338"/>
    </sortState>
  </autoFilter>
  <sortState xmlns:xlrd2="http://schemas.microsoft.com/office/spreadsheetml/2017/richdata2" ref="D168:G742">
    <sortCondition ref="G168:G742"/>
    <sortCondition ref="D168:D742"/>
  </sortState>
  <phoneticPr fontId="22" type="noConversion"/>
  <hyperlinks>
    <hyperlink ref="G2" r:id="rId1" xr:uid="{EBE6BCFF-8688-415D-A18B-E079425A61F4}"/>
    <hyperlink ref="G169:G242" r:id="rId2" display="Adult CTRC Nursing Core" xr:uid="{C028C063-2DBE-49A0-98EB-D43CCBD7E81E}"/>
    <hyperlink ref="G85" r:id="rId3" location="ft-cardiovascular-bioimaging-3" xr:uid="{D7B592BF-D4D9-4B35-83C5-5A2C2CCF5651}"/>
    <hyperlink ref="G244:G262" r:id="rId4" location="ft-cardiovascular-bioimaging-3" display="Cardiovascular BioImaging Core" xr:uid="{8DFFD2BC-A778-4E8B-A687-2A186D642AEA}"/>
    <hyperlink ref="G98" r:id="rId5" xr:uid="{6774BD8D-9AB5-4F38-BF67-E5C884E310DA}"/>
    <hyperlink ref="G264:G267" r:id="rId6" display="CCTSI Informatics Core" xr:uid="{B124306B-6C21-45B7-AD2E-F700A7CAE2FE}"/>
    <hyperlink ref="G103" r:id="rId7" xr:uid="{52856C54-B9FB-413E-9A50-AFF825E565EA}"/>
    <hyperlink ref="G269:G295" r:id="rId8" display="CHCO CTRC Nursing Core" xr:uid="{8EEDED78-54BE-41EE-873D-4E8C5F04432D}"/>
    <hyperlink ref="G281" r:id="rId9" location="ft-nutrition-services-2" xr:uid="{795E05B9-5612-48C4-BEB6-9787CD162CA1}"/>
    <hyperlink ref="G315" r:id="rId10" location="ft-exercise-body-composition-4" xr:uid="{545E1E2B-5AE7-4071-B1AC-9B32C4C4B066}"/>
    <hyperlink ref="G332:G338" r:id="rId11" location="ft-exercise-body-composition-4" display="Energy Balance Assessment (EBA) Core" xr:uid="{564393B1-80A4-4958-A5FA-D3262CFD4B6C}"/>
    <hyperlink ref="G132" r:id="rId12" location="ft-core-lab-services-1" xr:uid="{A0E54033-72E0-43E3-ADEC-73F81959F0CE}"/>
    <hyperlink ref="G133" r:id="rId13" location="ft-core-lab-services-1" xr:uid="{1A4F7495-9288-4AD7-8261-90E1F17D25AB}"/>
    <hyperlink ref="G134" r:id="rId14" location="ft-core-lab-services-1" xr:uid="{6D65CCA8-4B3C-404D-856F-B93E34F28A44}"/>
    <hyperlink ref="G323" r:id="rId15" location="ft-core-lab-services-1" xr:uid="{B55CA913-902C-4620-92B8-DE698BDF6604}"/>
    <hyperlink ref="G135" r:id="rId16" location="ft-core-lab-services-1" xr:uid="{755315EA-0A16-49D4-8EBA-F659771FF5A0}"/>
    <hyperlink ref="G136" r:id="rId17" location="ft-core-lab-services-1" xr:uid="{274A63A0-8870-4ACC-B42E-F4BEC9113911}"/>
    <hyperlink ref="G137" r:id="rId18" location="ft-core-lab-services-1" xr:uid="{CD36847D-8A4F-4EE6-87FA-0E1EC1D9BFE9}"/>
    <hyperlink ref="G138" r:id="rId19" location="ft-core-lab-services-1" xr:uid="{37ACE899-3A28-42A0-9042-D88F8FB03354}"/>
    <hyperlink ref="G139" r:id="rId20" location="ft-core-lab-services-1" xr:uid="{4F609AFC-713F-40E6-AE24-3BDA95316D6A}"/>
    <hyperlink ref="G140" r:id="rId21" location="ft-core-lab-services-1" xr:uid="{7DE6C619-2975-4283-BCB5-4569032C8668}"/>
    <hyperlink ref="G141" r:id="rId22" location="ft-core-lab-services-1" xr:uid="{26739AFD-016B-4A98-838A-DFC540AC94F8}"/>
    <hyperlink ref="G142" r:id="rId23" location="ft-core-lab-services-1" xr:uid="{CD93CB55-A42C-4DD3-9835-216C834794A6}"/>
    <hyperlink ref="G143" r:id="rId24" location="ft-core-lab-services-1" xr:uid="{5C933088-1069-44D7-A94A-140D93664B22}"/>
    <hyperlink ref="G144" r:id="rId25" location="ft-core-lab-services-1" xr:uid="{0143082D-90D7-4FC8-BE69-9FC4DFE301C4}"/>
    <hyperlink ref="G145" r:id="rId26" location="ft-core-lab-services-1" xr:uid="{39933F32-8AA5-41B2-9CBD-4601287F6DEF}"/>
    <hyperlink ref="G146" r:id="rId27" location="ft-core-lab-services-1" xr:uid="{1A2C2868-7D56-4084-B70C-D0B76DEDDFAB}"/>
    <hyperlink ref="G147" r:id="rId28" location="ft-core-lab-services-1" xr:uid="{DEAFD5D1-73ED-4233-A887-2C092265CC23}"/>
    <hyperlink ref="G148" r:id="rId29" location="ft-core-lab-services-1" xr:uid="{4C11294E-A430-4062-9D3A-4C0A39609ECB}"/>
    <hyperlink ref="G149" r:id="rId30" location="ft-core-lab-services-1" xr:uid="{B4663817-F175-426A-AAA0-53284B5F2808}"/>
    <hyperlink ref="G150" r:id="rId31" location="ft-core-lab-services-1" xr:uid="{5DEDC135-AA8B-4175-AA16-EC64FE0F196C}"/>
    <hyperlink ref="G151" r:id="rId32" location="ft-core-lab-services-1" xr:uid="{91D4ECF6-A1F9-40D8-A766-BBFE42D822EC}"/>
    <hyperlink ref="G152" r:id="rId33" location="ft-core-lab-services-1" xr:uid="{79DDCD78-E7A5-4D22-AA1A-7A11D783B1AE}"/>
    <hyperlink ref="G153" r:id="rId34" location="ft-core-lab-services-1" xr:uid="{62E3B0EF-981A-4087-85C4-9EF1BA3C0BD8}"/>
    <hyperlink ref="G154" r:id="rId35" location="ft-core-lab-services-1" xr:uid="{A152B9AD-90ED-42D4-8FDA-65DCBC406652}"/>
    <hyperlink ref="G155" r:id="rId36" location="ft-core-lab-services-1" xr:uid="{742B29B3-B998-4B8B-8A19-3D4224C8EDD1}"/>
    <hyperlink ref="G156" r:id="rId37" location="ft-core-lab-services-1" xr:uid="{F9F318E2-2FFF-435F-90DD-A5F19001EB5E}"/>
    <hyperlink ref="G157" r:id="rId38" location="ft-core-lab-services-1" xr:uid="{D94FDBA5-4100-471B-BFCD-CF6B902DBDD5}"/>
    <hyperlink ref="G158" r:id="rId39" location="ft-core-lab-services-1" xr:uid="{83B550E2-6450-46AA-BDB6-E86E472CE654}"/>
    <hyperlink ref="G159" r:id="rId40" location="ft-core-lab-services-1" xr:uid="{A752C6AF-8182-45DA-9A78-7F8ECB0C400B}"/>
    <hyperlink ref="G160" r:id="rId41" location="ft-core-lab-services-1" xr:uid="{BDDCD42E-FBCE-476B-A649-C10F1C3AD7BD}"/>
    <hyperlink ref="G161" r:id="rId42" location="ft-core-lab-services-1" xr:uid="{A08C6044-3E1B-4951-9A8E-603D878257CA}"/>
    <hyperlink ref="G162" r:id="rId43" location="ft-core-lab-services-1" xr:uid="{2D195392-BD4E-49D6-A91A-94890638FF70}"/>
    <hyperlink ref="G163" r:id="rId44" location="ft-core-lab-services-1" xr:uid="{D6785C97-ED1E-494A-B872-589CF397ABA9}"/>
    <hyperlink ref="G164" r:id="rId45" location="ft-core-lab-services-1" xr:uid="{F4E364D8-3BEA-41FD-8C29-A5D6C5AF0C8F}"/>
    <hyperlink ref="G165" r:id="rId46" location="ft-core-lab-services-1" xr:uid="{FF2F66AD-5998-4A0C-810C-82AA4D1CDDEB}"/>
    <hyperlink ref="G166" r:id="rId47" location="ft-core-lab-services-1" xr:uid="{87D536FA-6689-4751-A234-12F1A3E721C7}"/>
    <hyperlink ref="G167" r:id="rId48" location="ft-core-lab-services-1" xr:uid="{CBDB9CFA-77BE-4050-B218-AE0A24F23B19}"/>
    <hyperlink ref="G168" r:id="rId49" location="ft-core-lab-services-1" xr:uid="{3E4CA997-C982-4633-977F-E8A1BA62A570}"/>
    <hyperlink ref="G169" r:id="rId50" location="ft-core-lab-services-1" xr:uid="{72AA4A03-E36E-4ED2-A629-EA4D77152501}"/>
    <hyperlink ref="G170" r:id="rId51" location="ft-core-lab-services-1" xr:uid="{D066A09C-F8EF-4B13-A089-AC06011FC9B6}"/>
    <hyperlink ref="G171" r:id="rId52" location="ft-core-lab-services-1" xr:uid="{4BF06A0D-01EF-47D7-BF67-D9465E621207}"/>
    <hyperlink ref="G172" r:id="rId53" location="ft-core-lab-services-1" xr:uid="{CA60F453-BA09-43F6-A5B0-466CB2DA067E}"/>
    <hyperlink ref="G173" r:id="rId54" location="ft-core-lab-services-1" xr:uid="{66ADE5C7-902F-40CC-9E54-332AED4546D0}"/>
    <hyperlink ref="G174" r:id="rId55" location="ft-core-lab-services-1" xr:uid="{6099348A-3CF2-48C1-BE16-C8611B6D75FB}"/>
    <hyperlink ref="G175" r:id="rId56" location="ft-core-lab-services-1" xr:uid="{A18ED025-AC08-470D-B23A-1FF3AC5F97C0}"/>
    <hyperlink ref="G176" r:id="rId57" location="ft-core-lab-services-1" xr:uid="{FB8A5C1D-1B15-455B-A678-084FB13F6AF5}"/>
    <hyperlink ref="G177" r:id="rId58" location="ft-core-lab-services-1" xr:uid="{10EAFC81-AEB8-4F09-8517-66F81155C264}"/>
    <hyperlink ref="G178" r:id="rId59" location="ft-core-lab-services-1" xr:uid="{4E3853EB-8FCC-4E9E-835B-32A253C6FFBA}"/>
    <hyperlink ref="G179" r:id="rId60" location="ft-core-lab-services-1" xr:uid="{53391705-2523-46EC-969E-AFA3EE8C4F3C}"/>
    <hyperlink ref="G180" r:id="rId61" location="ft-core-lab-services-1" xr:uid="{F4C8543A-B939-441B-A6AC-7B5C51858B19}"/>
    <hyperlink ref="G181" r:id="rId62" location="ft-core-lab-services-1" xr:uid="{21F90AAD-F2E6-4C96-9644-79C5C312ADEE}"/>
    <hyperlink ref="G182" r:id="rId63" location="ft-core-lab-services-1" xr:uid="{378F9A16-A465-44B7-B753-1C63BE1F50FA}"/>
    <hyperlink ref="G183" r:id="rId64" location="ft-core-lab-services-1" xr:uid="{DB169AF7-FF3C-43E2-8AE7-211EB69C53BD}"/>
    <hyperlink ref="G184" r:id="rId65" location="ft-core-lab-services-1" xr:uid="{85F9E0D2-934F-41A7-894D-D832CF726DA9}"/>
    <hyperlink ref="G185" r:id="rId66" location="ft-core-lab-services-1" xr:uid="{1FE7C01D-96EA-445E-A55C-B90DD4355A7E}"/>
    <hyperlink ref="G186" r:id="rId67" location="ft-core-lab-services-1" xr:uid="{08272480-3398-402F-B969-9EF0FD90D2DF}"/>
    <hyperlink ref="G187" r:id="rId68" location="ft-core-lab-services-1" xr:uid="{E0D06302-A78C-4A71-8512-3DEF2DD9BE09}"/>
    <hyperlink ref="G188" r:id="rId69" location="ft-core-lab-services-1" xr:uid="{70D8AD39-3571-4585-8672-16DD89C8E770}"/>
    <hyperlink ref="G189" r:id="rId70" location="ft-core-lab-services-1" xr:uid="{23A0E990-DE79-4478-AF89-84AF045CCB14}"/>
    <hyperlink ref="G190" r:id="rId71" location="ft-core-lab-services-1" xr:uid="{34F12B30-C9DE-4ED8-BD93-CA1C0F28F040}"/>
    <hyperlink ref="G191" r:id="rId72" location="ft-core-lab-services-1" xr:uid="{09CF146A-0FDA-494C-9D86-ACB6096B8C21}"/>
    <hyperlink ref="G192" r:id="rId73" location="ft-core-lab-services-1" xr:uid="{7CCE5F03-219D-4464-AE58-76A16FA7857A}"/>
    <hyperlink ref="G193" r:id="rId74" location="ft-core-lab-services-1" xr:uid="{3A2650A7-BB40-4C10-AAF2-3F93FEF682EF}"/>
    <hyperlink ref="G194" r:id="rId75" location="ft-core-lab-services-1" xr:uid="{64C0CA3B-D487-491D-8EE1-2A754EFE5EE2}"/>
    <hyperlink ref="G195" r:id="rId76" location="ft-core-lab-services-1" xr:uid="{CA785904-938F-4B05-96EB-57802A13DDE0}"/>
    <hyperlink ref="G196" r:id="rId77" location="ft-core-lab-services-1" xr:uid="{2F87B156-567F-48BA-AE34-82F7775E6F21}"/>
    <hyperlink ref="G197" r:id="rId78" location="ft-core-lab-services-1" xr:uid="{2FEDDE98-0C72-4CB4-924B-B8405221488D}"/>
    <hyperlink ref="G198" r:id="rId79" location="ft-core-lab-services-1" xr:uid="{A5FBF335-9DAD-4497-997E-1A5A1DFD66FC}"/>
    <hyperlink ref="G199" r:id="rId80" location="ft-core-lab-services-1" xr:uid="{6884AB4A-F8BB-47D0-945C-A9A5AB62D442}"/>
    <hyperlink ref="G200" r:id="rId81" location="ft-core-lab-services-1" xr:uid="{A0039290-BAA2-4E0B-A800-E522A522629A}"/>
    <hyperlink ref="G201" r:id="rId82" location="ft-core-lab-services-1" xr:uid="{84CE4C4B-AA63-4DC0-AF1B-83B2903F55BF}"/>
    <hyperlink ref="G202" r:id="rId83" location="ft-core-lab-services-1" xr:uid="{7D93A3C7-7E9E-4604-B111-042363F313C0}"/>
    <hyperlink ref="G203" r:id="rId84" location="ft-core-lab-services-1" xr:uid="{4328A76E-D377-410C-AF0E-3740C2BCCE8E}"/>
    <hyperlink ref="G204" r:id="rId85" location="ft-core-lab-services-1" xr:uid="{A01397A8-8BB6-4A5A-9FC9-285F6D731179}"/>
    <hyperlink ref="G205" r:id="rId86" location="ft-core-lab-services-1" xr:uid="{1EA9B754-226A-47C8-8244-AFA6C2133CE0}"/>
    <hyperlink ref="G206" r:id="rId87" location="ft-core-lab-services-1" xr:uid="{24D8C4BB-ED24-4223-9D44-A3A7B6E25C48}"/>
    <hyperlink ref="G207" r:id="rId88" location="ft-core-lab-services-1" xr:uid="{D40C6A06-CE76-49A2-ACB0-6ACD8115488A}"/>
    <hyperlink ref="G208" r:id="rId89" location="ft-core-lab-services-1" xr:uid="{06CFEF3F-0E9A-4283-96FC-88728F973A03}"/>
    <hyperlink ref="G209" r:id="rId90" location="ft-core-lab-services-1" xr:uid="{E5229BF6-5698-4822-AE55-BB3822597312}"/>
    <hyperlink ref="G210" r:id="rId91" location="ft-core-lab-services-1" xr:uid="{9CDA0650-B0DB-475F-A37F-57D2EADE3D7D}"/>
    <hyperlink ref="G211" r:id="rId92" location="ft-core-lab-services-1" xr:uid="{CFAD66EE-8C13-4F02-A1EB-D0867AD7C535}"/>
    <hyperlink ref="G212" r:id="rId93" location="ft-core-lab-services-1" xr:uid="{F39DD63A-7EC8-4EF7-B1FF-09913619B330}"/>
    <hyperlink ref="G213" r:id="rId94" location="ft-core-lab-services-1" xr:uid="{2A01F221-20EE-40DA-84BF-A8B9E1A11449}"/>
    <hyperlink ref="G214" r:id="rId95" location="ft-core-lab-services-1" xr:uid="{E10E0B04-4660-42D1-891C-987A0ED8339C}"/>
    <hyperlink ref="G215" r:id="rId96" location="ft-core-lab-services-1" xr:uid="{BBA24546-942F-466A-9F21-CDD3F8C7A401}"/>
    <hyperlink ref="G216" r:id="rId97" location="ft-core-lab-services-1" xr:uid="{B5AC8968-5824-4346-9930-B3702241E8BC}"/>
    <hyperlink ref="G217" r:id="rId98" location="ft-core-lab-services-1" xr:uid="{1B36051D-8A25-409C-BF16-66585F7FE4EA}"/>
    <hyperlink ref="G218" r:id="rId99" location="ft-core-lab-services-1" xr:uid="{0AC47CB4-EAC9-49F6-B72B-591E21268350}"/>
    <hyperlink ref="G219" r:id="rId100" location="ft-core-lab-services-1" xr:uid="{E73EF42B-8652-4FC9-AC38-9CDF8A634BB9}"/>
    <hyperlink ref="G220" r:id="rId101" location="ft-core-lab-services-1" xr:uid="{FE0EB3D2-21E6-4C56-8D2E-2E39F5D542DB}"/>
    <hyperlink ref="G221" r:id="rId102" location="ft-core-lab-services-1" xr:uid="{18BD94E4-B85F-4CFC-A6B2-50D755F3CC1B}"/>
    <hyperlink ref="G222" r:id="rId103" location="ft-core-lab-services-1" xr:uid="{6972F4A2-0BB6-4319-BE47-479B25112AC3}"/>
    <hyperlink ref="G223" r:id="rId104" location="ft-core-lab-services-1" xr:uid="{5B13814E-90D3-4E4D-8E1D-F1CD201494C3}"/>
    <hyperlink ref="G224" r:id="rId105" location="ft-core-lab-services-1" xr:uid="{BACE363C-0B55-47E4-83A2-0D4E5E8C57B7}"/>
    <hyperlink ref="G225" r:id="rId106" location="ft-core-lab-services-1" xr:uid="{CF9C9C6E-7107-4506-A4FE-A84F83EDC1B5}"/>
    <hyperlink ref="G226" r:id="rId107" location="ft-core-lab-services-1" xr:uid="{03BE65F0-F4DD-4741-B04B-4A59447608FF}"/>
    <hyperlink ref="G227" r:id="rId108" location="ft-core-lab-services-1" xr:uid="{48010581-9B9F-4C3F-93FF-5F8028E7F03B}"/>
    <hyperlink ref="G228" r:id="rId109" location="ft-core-lab-services-1" xr:uid="{342CE23E-A503-40F3-9C64-3CFE9759F4F7}"/>
    <hyperlink ref="G229" r:id="rId110" location="ft-core-lab-services-1" xr:uid="{C95A0304-4284-4806-8A4B-F3A8900DB90D}"/>
    <hyperlink ref="G230" r:id="rId111" location="ft-core-lab-services-1" xr:uid="{4A919481-7849-481C-A2EC-3877047FCE49}"/>
    <hyperlink ref="G231" r:id="rId112" location="ft-core-lab-services-1" xr:uid="{A67103DE-2872-4073-84B8-7A6D4FC102CB}"/>
    <hyperlink ref="G232" r:id="rId113" location="ft-core-lab-services-1" xr:uid="{CBEE7BA7-7AF9-4505-93EA-F4C190741D46}"/>
    <hyperlink ref="G233" r:id="rId114" location="ft-core-lab-services-1" xr:uid="{030022A3-D0CD-4E15-9A40-C031149F246D}"/>
    <hyperlink ref="G234" r:id="rId115" location="ft-core-lab-services-1" xr:uid="{6E8C95AD-F5CA-4871-A8FF-CEA06935EE26}"/>
    <hyperlink ref="G235" r:id="rId116" location="ft-core-lab-services-1" xr:uid="{EA1DC3FB-2E8A-4473-9E38-FDC9E90C72C5}"/>
    <hyperlink ref="G236" r:id="rId117" location="ft-core-lab-services-1" xr:uid="{2AB2C2C5-F9AD-4A69-BEFC-933425F2877E}"/>
    <hyperlink ref="G237" r:id="rId118" location="ft-core-lab-services-1" xr:uid="{76262235-8DC7-4452-998C-D0D2E25DD7B6}"/>
    <hyperlink ref="G238" r:id="rId119" location="ft-core-lab-services-1" xr:uid="{AB7D38BD-D659-41FA-8892-8D3A81A90708}"/>
    <hyperlink ref="G239" r:id="rId120" location="ft-core-lab-services-1" xr:uid="{DB47B76C-D15F-43A3-AFEA-CD5F34CA2AF5}"/>
    <hyperlink ref="G240" r:id="rId121" location="ft-core-lab-services-1" xr:uid="{D7E9C2B5-4550-45F5-92AB-62EF76BEF81B}"/>
    <hyperlink ref="G241" r:id="rId122" location="ft-core-lab-services-1" xr:uid="{FFE29041-E462-4CF8-9BFD-91E98E27BC73}"/>
    <hyperlink ref="G242" r:id="rId123" location="ft-core-lab-services-1" xr:uid="{6BFC178E-3391-4F57-B7AB-2ACBCBB73E0B}"/>
    <hyperlink ref="G243" r:id="rId124" location="ft-core-lab-services-1" xr:uid="{0190654B-DCA5-4508-9D5A-9991DD59984B}"/>
    <hyperlink ref="G244" r:id="rId125" location="ft-core-lab-services-1" xr:uid="{5C72F27A-859F-47C6-A11D-3EFB472F0C01}"/>
    <hyperlink ref="G245" r:id="rId126" location="ft-core-lab-services-1" xr:uid="{5AB6B8E9-A51F-4E23-86AC-D3C5F0CB48AD}"/>
    <hyperlink ref="G246" r:id="rId127" location="ft-core-lab-services-1" xr:uid="{23E2B165-F868-4958-836E-26CBD170914D}"/>
    <hyperlink ref="G247" r:id="rId128" location="ft-core-lab-services-1" xr:uid="{8FBBD19C-67D9-4671-84D4-939341603137}"/>
    <hyperlink ref="G248" r:id="rId129" location="ft-core-lab-services-1" xr:uid="{A464EF82-86C7-43AD-A439-9136DD17A16A}"/>
    <hyperlink ref="G249" r:id="rId130" location="ft-core-lab-services-1" xr:uid="{1ED82C67-53CF-44ED-ACF7-54A4063D7C8F}"/>
    <hyperlink ref="G250" r:id="rId131" location="ft-core-lab-services-1" xr:uid="{DC2BB164-FF75-4206-A9DA-F663F7B3E8A8}"/>
    <hyperlink ref="G251" r:id="rId132" location="ft-core-lab-services-1" xr:uid="{B058A697-94EF-477D-966A-C7875F23CF2F}"/>
    <hyperlink ref="G252" r:id="rId133" location="ft-core-lab-services-1" xr:uid="{9E7FE63A-3421-4EA6-84EF-89356C385142}"/>
    <hyperlink ref="G253" r:id="rId134" location="ft-core-lab-services-1" xr:uid="{959DC153-7F45-4E55-A879-7E84E1051FB9}"/>
    <hyperlink ref="G254" r:id="rId135" location="ft-core-lab-services-1" xr:uid="{6EB57EF5-7827-4E33-BCDC-E82092E5B48A}"/>
    <hyperlink ref="G255" r:id="rId136" location="ft-core-lab-services-1" xr:uid="{D764614A-3D5D-4221-B7FF-E2F296C8B80E}"/>
    <hyperlink ref="G256" r:id="rId137" location="ft-core-lab-services-1" xr:uid="{9087499F-9007-42C9-9E6A-72515A3E2211}"/>
    <hyperlink ref="G257" r:id="rId138" location="ft-core-lab-services-1" xr:uid="{54A8CBC3-7815-4D39-976A-8D7FC024A1BD}"/>
    <hyperlink ref="G258" r:id="rId139" location="ft-core-lab-services-1" xr:uid="{87E81859-70FA-4E13-846C-88B15611E9FC}"/>
    <hyperlink ref="G259" r:id="rId140" location="ft-core-lab-services-1" xr:uid="{E20E55DB-42E6-4369-B617-6A0B47B1D254}"/>
    <hyperlink ref="G260" r:id="rId141" location="ft-core-lab-services-1" xr:uid="{8EFB89C6-E25C-4AE8-92FD-1C85C834B81F}"/>
    <hyperlink ref="G261" r:id="rId142" location="ft-core-lab-services-1" xr:uid="{F9BE085F-9783-4C62-89AC-C9C33BC8F974}"/>
    <hyperlink ref="G262" r:id="rId143" location="ft-core-lab-services-1" xr:uid="{00260ECA-163C-4072-BC88-71D1A8661285}"/>
    <hyperlink ref="G263" r:id="rId144" location="ft-core-lab-services-1" xr:uid="{4060A1BB-139D-4CA8-9B6C-9931404F617F}"/>
    <hyperlink ref="G264" r:id="rId145" location="ft-core-lab-services-1" xr:uid="{FC39F4A9-78E5-41DF-B42F-A4B938C9E6DB}"/>
    <hyperlink ref="G265" r:id="rId146" location="ft-core-lab-services-1" xr:uid="{58EB7A10-F7BE-4065-81DD-A0050ED35566}"/>
    <hyperlink ref="G266" r:id="rId147" location="ft-core-lab-services-1" xr:uid="{9B6FA568-44E5-4EEC-B902-94E8E4F35BF1}"/>
    <hyperlink ref="G267" r:id="rId148" location="ft-core-lab-services-1" xr:uid="{261786EB-DB0D-4EAD-B50A-11064A5094A2}"/>
    <hyperlink ref="G268" r:id="rId149" location="ft-core-lab-services-1" xr:uid="{B5E74E5E-1003-461B-A92D-4D74BE9BD9F9}"/>
    <hyperlink ref="G269" r:id="rId150" location="ft-core-lab-services-1" xr:uid="{698D4D85-6DC0-4CA7-9541-2AE7C651935C}"/>
    <hyperlink ref="G270" r:id="rId151" location="ft-core-lab-services-1" xr:uid="{0C254CAB-448A-47E2-BBCC-57EBE8798DFE}"/>
    <hyperlink ref="G271" r:id="rId152" location="ft-core-lab-services-1" xr:uid="{6D013DE2-F034-4034-8217-01BFF9983951}"/>
    <hyperlink ref="G272" r:id="rId153" location="ft-core-lab-services-1" xr:uid="{47E8A07B-586A-4BF4-A824-742133BC3BCA}"/>
    <hyperlink ref="G273" r:id="rId154" location="ft-core-lab-services-1" xr:uid="{99951DF6-3376-4FDB-9AE6-5F1F23D0FB8C}"/>
    <hyperlink ref="G274" r:id="rId155" location="ft-core-lab-services-1" xr:uid="{8D096FFA-FE7E-43D9-B621-095A1915905C}"/>
    <hyperlink ref="G275" r:id="rId156" location="ft-core-lab-services-1" xr:uid="{CE4B570F-7C7F-4C2C-AF28-EB8265AF5EC1}"/>
    <hyperlink ref="G276" r:id="rId157" location="ft-core-lab-services-1" xr:uid="{64B89B71-BFB1-489A-8588-2689CA93C7EF}"/>
    <hyperlink ref="G277" r:id="rId158" location="ft-core-lab-services-1" xr:uid="{A8615804-9CD7-4446-8393-86EA49EB3DE1}"/>
    <hyperlink ref="G278" r:id="rId159" location="ft-core-lab-services-1" xr:uid="{5E696905-48FF-4000-924E-447801F7EBEB}"/>
    <hyperlink ref="G279" r:id="rId160" location="ft-core-lab-services-1" xr:uid="{4A5472AC-999E-48A5-8601-21086017D1DD}"/>
    <hyperlink ref="G280" r:id="rId161" location="ft-core-lab-services-1" xr:uid="{20A2BA18-FE79-4D3B-9A80-CAAEEE375C7B}"/>
    <hyperlink ref="G324" r:id="rId162" location="ft-core-lab-services-1" xr:uid="{763A52FB-BE19-4A2D-A233-236E472C1052}"/>
    <hyperlink ref="G325" r:id="rId163" location="ft-core-lab-services-1" xr:uid="{60646644-C1D1-41C2-852F-E9A69895E302}"/>
    <hyperlink ref="G326" r:id="rId164" location="ft-core-lab-services-1" xr:uid="{A23B82A7-6CA0-4947-864A-0C913A26AC5B}"/>
    <hyperlink ref="G327" r:id="rId165" location="ft-core-lab-services-1" xr:uid="{263C299F-587A-429C-B898-D90E3B5D256E}"/>
    <hyperlink ref="G328" r:id="rId166" location="ft-core-lab-services-1" xr:uid="{B3ADE937-C125-4DDD-836B-C613026B57E8}"/>
    <hyperlink ref="G329" r:id="rId167" location="ft-core-lab-services-1" xr:uid="{6167BE82-1DB3-40D3-83C4-68A5B80B18F2}"/>
    <hyperlink ref="G330" r:id="rId168" location="ft-core-lab-services-1" xr:uid="{F38BAEFE-A201-4218-8FB9-6980EF7BF8BE}"/>
    <hyperlink ref="G331" r:id="rId169" location="ft-core-lab-services-1" xr:uid="{60F2E6DB-04D9-4DE5-B3AA-D734844A16AE}"/>
    <hyperlink ref="G332" r:id="rId170" location="ft-core-lab-services-1" xr:uid="{0672B725-489F-4AC8-83F2-5CDFF17B06C1}"/>
    <hyperlink ref="G333" r:id="rId171" location="ft-core-lab-services-1" xr:uid="{9982F016-6094-49B5-A3DE-353AB2A69ABD}"/>
    <hyperlink ref="G334" r:id="rId172" location="ft-core-lab-services-1" xr:uid="{CFA05E9F-4231-4B08-B109-0AC1F3159987}"/>
    <hyperlink ref="G335" r:id="rId173" location="ft-core-lab-services-1" xr:uid="{3DF6570E-B3FC-4E4E-872B-10A068F6BA56}"/>
    <hyperlink ref="G336" r:id="rId174" location="ft-core-lab-services-1" xr:uid="{FAE9EC10-6224-4D6E-93D3-F57A14884DA7}"/>
    <hyperlink ref="G337" r:id="rId175" location="ft-core-lab-services-1" xr:uid="{ABD3600B-E867-4FCB-95D1-57A42F998805}"/>
    <hyperlink ref="G338" r:id="rId176" location="ft-core-lab-services-1" xr:uid="{5681F9B2-5317-4B16-B809-118F9194A2EB}"/>
    <hyperlink ref="E315" r:id="rId177" location="ft-exercise-body-composition-4" xr:uid="{04FE8781-BD92-4BAB-ACEB-B3ECB504942A}"/>
    <hyperlink ref="G4" r:id="rId178" xr:uid="{0D9E06E7-252B-4EBB-80A6-70521611415D}"/>
  </hyperlinks>
  <pageMargins left="0.45" right="0.2" top="0.25" bottom="0.25" header="0.55000000000000004" footer="0.55000000000000004"/>
  <pageSetup scale="92" orientation="portrait" r:id="rId179"/>
  <legacyDrawing r:id="rId18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A1249-70ED-4FE0-8E94-246DBC492B69}">
  <sheetPr>
    <tabColor theme="2" tint="-0.249977111117893"/>
  </sheetPr>
  <dimension ref="A1:R61"/>
  <sheetViews>
    <sheetView workbookViewId="0">
      <selection activeCell="N22" sqref="N22"/>
    </sheetView>
  </sheetViews>
  <sheetFormatPr defaultRowHeight="15"/>
  <cols>
    <col min="1" max="1" width="17.5703125" customWidth="1"/>
    <col min="2" max="2" width="17" customWidth="1"/>
    <col min="3" max="3" width="15.85546875" customWidth="1"/>
    <col min="4" max="4" width="17.85546875" customWidth="1"/>
    <col min="5" max="5" width="14.140625" customWidth="1"/>
    <col min="6" max="6" width="16.7109375" customWidth="1"/>
    <col min="8" max="8" width="24.42578125" customWidth="1"/>
    <col min="9" max="9" width="21.85546875" customWidth="1"/>
  </cols>
  <sheetData>
    <row r="1" spans="1:18">
      <c r="A1" s="246" t="s">
        <v>1645</v>
      </c>
      <c r="B1" s="240"/>
      <c r="C1" s="240"/>
      <c r="D1" s="240"/>
      <c r="H1" s="246" t="s">
        <v>1402</v>
      </c>
      <c r="I1" s="246"/>
      <c r="J1" s="246"/>
      <c r="K1" s="246"/>
      <c r="L1" s="246"/>
      <c r="M1" s="246"/>
      <c r="N1" s="246"/>
      <c r="O1" s="240"/>
      <c r="P1" s="240"/>
      <c r="Q1" s="240"/>
      <c r="R1" s="240"/>
    </row>
    <row r="2" spans="1:18" ht="49.5" customHeight="1">
      <c r="A2" s="248" t="s">
        <v>1403</v>
      </c>
      <c r="B2" s="248" t="s">
        <v>1404</v>
      </c>
      <c r="C2" s="248" t="s">
        <v>1405</v>
      </c>
      <c r="D2" s="248" t="s">
        <v>1406</v>
      </c>
      <c r="E2" s="248" t="s">
        <v>1407</v>
      </c>
      <c r="F2" s="248" t="s">
        <v>1408</v>
      </c>
      <c r="H2" s="249" t="s">
        <v>1409</v>
      </c>
      <c r="I2" s="249" t="s">
        <v>1665</v>
      </c>
    </row>
    <row r="3" spans="1:18">
      <c r="A3" s="245" t="s">
        <v>1410</v>
      </c>
      <c r="B3" s="245"/>
      <c r="C3" s="245"/>
      <c r="D3" s="245"/>
      <c r="E3" s="245"/>
      <c r="F3" s="245" t="s">
        <v>1411</v>
      </c>
      <c r="H3" s="243" t="s">
        <v>1412</v>
      </c>
      <c r="I3" s="244">
        <v>64.78</v>
      </c>
    </row>
    <row r="4" spans="1:18">
      <c r="A4" s="245" t="s">
        <v>1413</v>
      </c>
      <c r="B4" s="245" t="s">
        <v>1414</v>
      </c>
      <c r="C4" s="245" t="s">
        <v>1415</v>
      </c>
      <c r="D4" s="245"/>
      <c r="E4" s="245"/>
      <c r="F4" s="245" t="s">
        <v>1416</v>
      </c>
      <c r="H4" s="243" t="s">
        <v>1417</v>
      </c>
      <c r="I4" s="244">
        <v>79.989999999999995</v>
      </c>
    </row>
    <row r="5" spans="1:18">
      <c r="A5" s="245" t="s">
        <v>1418</v>
      </c>
      <c r="B5" s="245" t="s">
        <v>1419</v>
      </c>
      <c r="C5" s="245"/>
      <c r="D5" s="245"/>
      <c r="E5" s="245"/>
      <c r="F5" s="245" t="s">
        <v>1420</v>
      </c>
      <c r="H5" s="243" t="s">
        <v>1421</v>
      </c>
      <c r="I5" s="244">
        <v>88.98</v>
      </c>
    </row>
    <row r="6" spans="1:18">
      <c r="A6" s="245" t="s">
        <v>1422</v>
      </c>
      <c r="B6" s="245" t="s">
        <v>1419</v>
      </c>
      <c r="C6" s="245" t="s">
        <v>1423</v>
      </c>
      <c r="D6" s="245"/>
      <c r="E6" s="245"/>
      <c r="F6" s="245" t="s">
        <v>1416</v>
      </c>
      <c r="H6" s="243" t="s">
        <v>1424</v>
      </c>
      <c r="I6" s="244">
        <v>98.86</v>
      </c>
    </row>
    <row r="7" spans="1:18">
      <c r="A7" s="245" t="s">
        <v>1425</v>
      </c>
      <c r="B7" s="245"/>
      <c r="C7" s="245"/>
      <c r="D7" s="245"/>
      <c r="E7" s="245"/>
      <c r="F7" s="245" t="s">
        <v>1426</v>
      </c>
      <c r="H7" s="243" t="s">
        <v>1427</v>
      </c>
      <c r="I7" s="244">
        <v>109.26</v>
      </c>
    </row>
    <row r="8" spans="1:18">
      <c r="A8" s="245" t="s">
        <v>1428</v>
      </c>
      <c r="B8" s="245" t="s">
        <v>1429</v>
      </c>
      <c r="C8" s="245" t="s">
        <v>1430</v>
      </c>
      <c r="D8" s="245"/>
      <c r="E8" s="245"/>
      <c r="F8" s="245" t="s">
        <v>1431</v>
      </c>
      <c r="H8" s="243" t="s">
        <v>1432</v>
      </c>
      <c r="I8" s="244">
        <v>119.14</v>
      </c>
    </row>
    <row r="9" spans="1:18">
      <c r="A9" s="242" t="s">
        <v>1433</v>
      </c>
      <c r="B9" s="242" t="s">
        <v>1434</v>
      </c>
      <c r="C9" s="242" t="s">
        <v>1415</v>
      </c>
      <c r="D9" s="242"/>
      <c r="E9" s="242"/>
      <c r="F9" s="242" t="s">
        <v>1435</v>
      </c>
      <c r="H9" s="243" t="s">
        <v>1436</v>
      </c>
      <c r="I9" s="244">
        <v>129.02000000000001</v>
      </c>
    </row>
    <row r="10" spans="1:18">
      <c r="A10" s="242" t="s">
        <v>1437</v>
      </c>
      <c r="B10" s="242" t="s">
        <v>1438</v>
      </c>
      <c r="C10" s="242" t="s">
        <v>1439</v>
      </c>
      <c r="D10" s="242"/>
      <c r="E10" s="242"/>
      <c r="F10" s="242" t="s">
        <v>1440</v>
      </c>
      <c r="H10" s="243" t="s">
        <v>1441</v>
      </c>
      <c r="I10" s="244">
        <v>138.9</v>
      </c>
    </row>
    <row r="11" spans="1:18">
      <c r="A11" s="242" t="s">
        <v>1442</v>
      </c>
      <c r="B11" s="242"/>
      <c r="C11" s="242"/>
      <c r="D11" s="242"/>
      <c r="E11" s="242"/>
      <c r="F11" s="242" t="s">
        <v>1443</v>
      </c>
      <c r="H11" s="243" t="s">
        <v>1444</v>
      </c>
      <c r="I11" s="244">
        <v>148.78</v>
      </c>
    </row>
    <row r="12" spans="1:18">
      <c r="A12" s="242" t="s">
        <v>1445</v>
      </c>
      <c r="B12" s="242" t="s">
        <v>1414</v>
      </c>
      <c r="C12" s="242" t="s">
        <v>1446</v>
      </c>
      <c r="D12" s="242"/>
      <c r="E12" s="242"/>
      <c r="F12" s="242" t="s">
        <v>1447</v>
      </c>
      <c r="H12" s="243" t="s">
        <v>1448</v>
      </c>
      <c r="I12" s="244">
        <v>158.4</v>
      </c>
    </row>
    <row r="13" spans="1:18">
      <c r="A13" s="242" t="s">
        <v>1449</v>
      </c>
      <c r="B13" s="242"/>
      <c r="C13" s="242"/>
      <c r="D13" s="242"/>
      <c r="E13" s="242"/>
      <c r="F13" s="242" t="s">
        <v>1450</v>
      </c>
    </row>
    <row r="14" spans="1:18">
      <c r="A14" s="242" t="s">
        <v>1451</v>
      </c>
      <c r="B14" s="242" t="s">
        <v>1452</v>
      </c>
      <c r="C14" s="242" t="s">
        <v>1453</v>
      </c>
      <c r="D14" s="242"/>
      <c r="E14" s="242"/>
      <c r="F14" s="242" t="s">
        <v>1454</v>
      </c>
    </row>
    <row r="15" spans="1:18">
      <c r="A15" s="242" t="s">
        <v>1455</v>
      </c>
      <c r="B15" s="242"/>
      <c r="C15" s="242" t="s">
        <v>1456</v>
      </c>
      <c r="D15" s="242"/>
      <c r="E15" s="242"/>
      <c r="F15" s="242" t="s">
        <v>1457</v>
      </c>
    </row>
    <row r="16" spans="1:18">
      <c r="A16" s="242" t="s">
        <v>1458</v>
      </c>
      <c r="B16" s="242"/>
      <c r="C16" s="242"/>
      <c r="D16" s="242"/>
      <c r="E16" s="242"/>
      <c r="F16" s="242" t="s">
        <v>1459</v>
      </c>
    </row>
    <row r="17" spans="1:6">
      <c r="A17" s="242" t="s">
        <v>1460</v>
      </c>
      <c r="B17" s="242"/>
      <c r="C17" s="242"/>
      <c r="D17" s="242"/>
      <c r="E17" s="242"/>
      <c r="F17" s="242" t="s">
        <v>1461</v>
      </c>
    </row>
    <row r="18" spans="1:6">
      <c r="A18" s="242" t="s">
        <v>1462</v>
      </c>
      <c r="B18" s="242" t="s">
        <v>1463</v>
      </c>
      <c r="C18" s="242"/>
      <c r="D18" s="242"/>
      <c r="E18" s="242"/>
      <c r="F18" s="242"/>
    </row>
    <row r="19" spans="1:6">
      <c r="A19" s="242" t="s">
        <v>1464</v>
      </c>
      <c r="B19" s="242"/>
      <c r="C19" s="242"/>
      <c r="D19" s="242"/>
      <c r="E19" s="242"/>
      <c r="F19" s="242" t="s">
        <v>1465</v>
      </c>
    </row>
    <row r="20" spans="1:6">
      <c r="A20" s="242" t="s">
        <v>1466</v>
      </c>
      <c r="B20" s="242"/>
      <c r="C20" s="242"/>
      <c r="D20" s="242"/>
      <c r="E20" s="242"/>
      <c r="F20" s="242" t="s">
        <v>1467</v>
      </c>
    </row>
    <row r="21" spans="1:6">
      <c r="A21" s="242" t="s">
        <v>1468</v>
      </c>
      <c r="B21" s="242"/>
      <c r="C21" s="242"/>
      <c r="D21" s="242"/>
      <c r="E21" s="242"/>
      <c r="F21" s="242"/>
    </row>
    <row r="22" spans="1:6">
      <c r="A22" s="242" t="s">
        <v>1469</v>
      </c>
      <c r="B22" s="242"/>
      <c r="C22" s="242"/>
      <c r="D22" s="242"/>
      <c r="E22" s="242"/>
      <c r="F22" s="242" t="s">
        <v>1426</v>
      </c>
    </row>
    <row r="23" spans="1:6">
      <c r="A23" s="242" t="s">
        <v>1470</v>
      </c>
      <c r="B23" s="242" t="s">
        <v>1438</v>
      </c>
      <c r="C23" s="242" t="s">
        <v>1471</v>
      </c>
      <c r="D23" s="242"/>
      <c r="E23" s="242"/>
      <c r="F23" s="242" t="s">
        <v>1472</v>
      </c>
    </row>
    <row r="24" spans="1:6">
      <c r="A24" s="242" t="s">
        <v>1473</v>
      </c>
      <c r="B24" s="242"/>
      <c r="C24" s="242"/>
      <c r="D24" s="242"/>
      <c r="E24" s="242"/>
      <c r="F24" s="242" t="s">
        <v>1474</v>
      </c>
    </row>
    <row r="25" spans="1:6">
      <c r="A25" s="242" t="s">
        <v>1475</v>
      </c>
      <c r="B25" s="242" t="s">
        <v>1438</v>
      </c>
      <c r="C25" s="242" t="s">
        <v>1446</v>
      </c>
      <c r="D25" s="242"/>
      <c r="E25" s="242"/>
      <c r="F25" s="242" t="s">
        <v>1476</v>
      </c>
    </row>
    <row r="26" spans="1:6">
      <c r="A26" s="242" t="s">
        <v>1477</v>
      </c>
      <c r="B26" s="242"/>
      <c r="C26" s="242"/>
      <c r="D26" s="242"/>
      <c r="E26" s="242"/>
      <c r="F26" s="242" t="s">
        <v>1478</v>
      </c>
    </row>
    <row r="27" spans="1:6">
      <c r="A27" s="242" t="s">
        <v>1479</v>
      </c>
      <c r="B27" s="242" t="s">
        <v>1480</v>
      </c>
      <c r="C27" s="242"/>
      <c r="D27" s="242"/>
      <c r="E27" s="242"/>
      <c r="F27" s="242" t="s">
        <v>1481</v>
      </c>
    </row>
    <row r="28" spans="1:6">
      <c r="A28" s="242" t="s">
        <v>1482</v>
      </c>
      <c r="B28" s="242" t="s">
        <v>1480</v>
      </c>
      <c r="C28" s="242" t="s">
        <v>1483</v>
      </c>
      <c r="D28" s="242"/>
      <c r="E28" s="242"/>
      <c r="F28" s="242" t="s">
        <v>1484</v>
      </c>
    </row>
    <row r="29" spans="1:6">
      <c r="A29" s="242" t="s">
        <v>1485</v>
      </c>
      <c r="B29" s="242" t="s">
        <v>1438</v>
      </c>
      <c r="C29" s="242" t="s">
        <v>1486</v>
      </c>
      <c r="D29" s="242" t="s">
        <v>1487</v>
      </c>
      <c r="E29" s="242"/>
      <c r="F29" s="242" t="s">
        <v>1457</v>
      </c>
    </row>
    <row r="30" spans="1:6">
      <c r="A30" s="242" t="s">
        <v>1488</v>
      </c>
      <c r="B30" s="242" t="s">
        <v>1489</v>
      </c>
      <c r="C30" s="242"/>
      <c r="D30" s="242"/>
      <c r="E30" s="242"/>
      <c r="F30" s="242" t="s">
        <v>1490</v>
      </c>
    </row>
    <row r="31" spans="1:6">
      <c r="A31" s="242" t="s">
        <v>1491</v>
      </c>
      <c r="B31" s="242" t="s">
        <v>1463</v>
      </c>
      <c r="C31" s="242"/>
      <c r="D31" s="242"/>
      <c r="E31" s="242"/>
      <c r="F31" s="242" t="s">
        <v>1492</v>
      </c>
    </row>
    <row r="32" spans="1:6">
      <c r="A32" s="242" t="s">
        <v>1493</v>
      </c>
      <c r="B32" s="242"/>
      <c r="C32" s="242"/>
      <c r="D32" s="242"/>
      <c r="E32" s="242"/>
      <c r="F32" s="242" t="s">
        <v>1494</v>
      </c>
    </row>
    <row r="33" spans="1:6">
      <c r="A33" s="242" t="s">
        <v>1495</v>
      </c>
      <c r="B33" s="242"/>
      <c r="C33" s="242"/>
      <c r="D33" s="242"/>
      <c r="E33" s="242"/>
      <c r="F33" s="242" t="s">
        <v>1496</v>
      </c>
    </row>
    <row r="34" spans="1:6">
      <c r="A34" s="242" t="s">
        <v>1497</v>
      </c>
      <c r="B34" s="242" t="s">
        <v>1498</v>
      </c>
      <c r="C34" s="242"/>
      <c r="D34" s="242"/>
      <c r="E34" s="242"/>
      <c r="F34" s="242" t="s">
        <v>1471</v>
      </c>
    </row>
    <row r="35" spans="1:6">
      <c r="A35" s="242" t="s">
        <v>1499</v>
      </c>
      <c r="B35" s="242"/>
      <c r="C35" s="242"/>
      <c r="D35" s="242" t="s">
        <v>1419</v>
      </c>
      <c r="E35" s="242"/>
      <c r="F35" s="242"/>
    </row>
    <row r="36" spans="1:6">
      <c r="A36" s="242" t="s">
        <v>1500</v>
      </c>
      <c r="B36" s="242"/>
      <c r="C36" s="242"/>
      <c r="D36" s="242" t="s">
        <v>1501</v>
      </c>
      <c r="E36" s="242"/>
      <c r="F36" s="242"/>
    </row>
    <row r="37" spans="1:6">
      <c r="A37" s="242" t="s">
        <v>1502</v>
      </c>
      <c r="B37" s="242"/>
      <c r="C37" s="242"/>
      <c r="D37" s="242" t="s">
        <v>1503</v>
      </c>
      <c r="E37" s="242"/>
      <c r="F37" s="242"/>
    </row>
    <row r="38" spans="1:6">
      <c r="A38" s="242" t="s">
        <v>1504</v>
      </c>
      <c r="B38" s="242"/>
      <c r="C38" s="242"/>
      <c r="D38" s="242"/>
      <c r="E38" s="242"/>
      <c r="F38" s="242" t="s">
        <v>1505</v>
      </c>
    </row>
    <row r="39" spans="1:6">
      <c r="A39" s="242" t="s">
        <v>1506</v>
      </c>
      <c r="B39" s="242"/>
      <c r="C39" s="242"/>
      <c r="D39" s="242" t="s">
        <v>1507</v>
      </c>
      <c r="E39" s="242"/>
      <c r="F39" s="242" t="s">
        <v>1508</v>
      </c>
    </row>
    <row r="40" spans="1:6">
      <c r="A40" s="242" t="s">
        <v>1509</v>
      </c>
      <c r="B40" s="242"/>
      <c r="C40" s="242"/>
      <c r="D40" s="242"/>
      <c r="E40" s="242"/>
      <c r="F40" s="242" t="s">
        <v>1510</v>
      </c>
    </row>
    <row r="41" spans="1:6">
      <c r="A41" s="242" t="s">
        <v>1511</v>
      </c>
      <c r="B41" s="242"/>
      <c r="C41" s="242"/>
      <c r="D41" s="242"/>
      <c r="E41" s="242"/>
      <c r="F41" s="242" t="s">
        <v>1512</v>
      </c>
    </row>
    <row r="42" spans="1:6">
      <c r="A42" s="242" t="s">
        <v>1513</v>
      </c>
      <c r="B42" s="242"/>
      <c r="C42" s="242"/>
      <c r="D42" s="242" t="s">
        <v>1486</v>
      </c>
      <c r="E42" s="242"/>
      <c r="F42" s="242"/>
    </row>
    <row r="43" spans="1:6">
      <c r="A43" s="242" t="s">
        <v>1514</v>
      </c>
      <c r="B43" s="242"/>
      <c r="C43" s="242"/>
      <c r="D43" s="242" t="s">
        <v>1515</v>
      </c>
      <c r="E43" s="242"/>
      <c r="F43" s="242"/>
    </row>
    <row r="44" spans="1:6">
      <c r="A44" s="242" t="s">
        <v>1516</v>
      </c>
      <c r="B44" s="242"/>
      <c r="C44" s="242"/>
      <c r="D44" s="242"/>
      <c r="E44" s="242" t="s">
        <v>1517</v>
      </c>
      <c r="F44" s="242"/>
    </row>
    <row r="45" spans="1:6">
      <c r="A45" s="242" t="s">
        <v>1518</v>
      </c>
      <c r="B45" s="242"/>
      <c r="C45" s="242"/>
      <c r="D45" s="242"/>
      <c r="E45" s="242" t="s">
        <v>1519</v>
      </c>
      <c r="F45" s="242"/>
    </row>
    <row r="46" spans="1:6">
      <c r="A46" s="242" t="s">
        <v>1520</v>
      </c>
      <c r="B46" s="242"/>
      <c r="C46" s="242"/>
      <c r="D46" s="242"/>
      <c r="E46" s="242" t="s">
        <v>1521</v>
      </c>
      <c r="F46" s="242"/>
    </row>
    <row r="47" spans="1:6">
      <c r="A47" s="242" t="s">
        <v>1522</v>
      </c>
      <c r="B47" s="242"/>
      <c r="C47" s="242"/>
      <c r="D47" s="242"/>
      <c r="E47" s="242" t="s">
        <v>1523</v>
      </c>
      <c r="F47" s="242"/>
    </row>
    <row r="48" spans="1:6" ht="24">
      <c r="A48" s="242" t="s">
        <v>1524</v>
      </c>
      <c r="B48" s="242"/>
      <c r="C48" s="242"/>
      <c r="D48" s="242"/>
      <c r="E48" s="242"/>
      <c r="F48" s="242" t="s">
        <v>1525</v>
      </c>
    </row>
    <row r="49" spans="1:10">
      <c r="A49" s="242" t="s">
        <v>1526</v>
      </c>
      <c r="B49" s="242"/>
      <c r="C49" s="242"/>
      <c r="D49" s="242"/>
      <c r="E49" s="242"/>
      <c r="F49" s="242" t="s">
        <v>1527</v>
      </c>
    </row>
    <row r="50" spans="1:10">
      <c r="A50" s="242" t="s">
        <v>1528</v>
      </c>
      <c r="B50" s="242"/>
      <c r="C50" s="242"/>
      <c r="D50" s="242"/>
      <c r="E50" s="242"/>
      <c r="F50" s="242" t="s">
        <v>1529</v>
      </c>
    </row>
    <row r="51" spans="1:10">
      <c r="A51" s="242" t="s">
        <v>1530</v>
      </c>
      <c r="B51" s="242"/>
      <c r="C51" s="242"/>
      <c r="D51" s="242"/>
      <c r="E51" s="242"/>
      <c r="F51" s="242" t="s">
        <v>1531</v>
      </c>
    </row>
    <row r="52" spans="1:10">
      <c r="A52" s="242" t="s">
        <v>1532</v>
      </c>
      <c r="B52" s="242"/>
      <c r="C52" s="242"/>
      <c r="D52" s="242"/>
      <c r="E52" s="242"/>
      <c r="F52" s="242" t="s">
        <v>1533</v>
      </c>
    </row>
    <row r="53" spans="1:10">
      <c r="A53" s="242" t="s">
        <v>1534</v>
      </c>
      <c r="B53" s="242"/>
      <c r="C53" s="242"/>
      <c r="D53" s="242"/>
      <c r="E53" s="242"/>
      <c r="F53" s="242" t="s">
        <v>1535</v>
      </c>
    </row>
    <row r="54" spans="1:10">
      <c r="A54" s="242" t="s">
        <v>1536</v>
      </c>
      <c r="B54" s="242"/>
      <c r="C54" s="242"/>
      <c r="D54" s="242"/>
      <c r="E54" s="242"/>
      <c r="F54" s="242" t="s">
        <v>1537</v>
      </c>
    </row>
    <row r="55" spans="1:10">
      <c r="A55" s="242" t="s">
        <v>1538</v>
      </c>
      <c r="B55" s="242"/>
      <c r="C55" s="242"/>
      <c r="D55" s="242"/>
      <c r="E55" s="242"/>
      <c r="F55" s="242" t="s">
        <v>1539</v>
      </c>
    </row>
    <row r="56" spans="1:10">
      <c r="A56" s="242" t="s">
        <v>1540</v>
      </c>
      <c r="B56" s="242"/>
      <c r="C56" s="242"/>
      <c r="D56" s="242"/>
      <c r="E56" s="242"/>
      <c r="F56" s="242" t="s">
        <v>1541</v>
      </c>
    </row>
    <row r="57" spans="1:10">
      <c r="A57" s="242" t="s">
        <v>1542</v>
      </c>
      <c r="B57" s="242"/>
      <c r="C57" s="242"/>
      <c r="D57" s="242"/>
      <c r="E57" s="242"/>
      <c r="F57" s="242" t="s">
        <v>1543</v>
      </c>
    </row>
    <row r="58" spans="1:10">
      <c r="A58" s="242" t="s">
        <v>1544</v>
      </c>
      <c r="B58" s="242" t="s">
        <v>1545</v>
      </c>
      <c r="C58" s="242"/>
      <c r="D58" s="242"/>
      <c r="E58" s="242"/>
      <c r="F58" s="242" t="s">
        <v>1546</v>
      </c>
    </row>
    <row r="59" spans="1:10">
      <c r="A59" s="242" t="s">
        <v>1547</v>
      </c>
      <c r="B59" s="242"/>
      <c r="C59" s="242"/>
      <c r="D59" s="242"/>
      <c r="E59" s="242"/>
      <c r="F59" s="242" t="s">
        <v>1548</v>
      </c>
    </row>
    <row r="60" spans="1:10">
      <c r="D60" s="241"/>
      <c r="E60" s="241"/>
      <c r="F60" s="241"/>
      <c r="G60" s="241"/>
      <c r="H60" s="241"/>
      <c r="I60" s="241"/>
      <c r="J60" s="241"/>
    </row>
    <row r="61" spans="1:10">
      <c r="A61" s="239" t="s">
        <v>1549</v>
      </c>
      <c r="B61" s="240"/>
      <c r="C61" s="240"/>
      <c r="D61" s="240"/>
      <c r="E61" s="240"/>
      <c r="F61" s="24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FB87C"/>
  </sheetPr>
  <dimension ref="A1:D64"/>
  <sheetViews>
    <sheetView zoomScale="115" zoomScaleNormal="115" workbookViewId="0">
      <selection activeCell="B45" sqref="B45"/>
    </sheetView>
  </sheetViews>
  <sheetFormatPr defaultColWidth="8.85546875" defaultRowHeight="12"/>
  <cols>
    <col min="1" max="1" width="7.5703125" style="9" customWidth="1"/>
    <col min="2" max="2" width="45.85546875" style="6" customWidth="1"/>
    <col min="3" max="3" width="9.5703125" style="13" customWidth="1"/>
    <col min="4" max="4" width="40" style="6" customWidth="1"/>
    <col min="5" max="16384" width="8.85546875" style="6"/>
  </cols>
  <sheetData>
    <row r="1" spans="1:4" ht="21.75" thickBot="1">
      <c r="A1" s="288" t="s">
        <v>676</v>
      </c>
      <c r="B1" s="288"/>
      <c r="C1" s="288"/>
      <c r="D1" s="288"/>
    </row>
    <row r="2" spans="1:4" ht="43.5" customHeight="1" thickBot="1">
      <c r="A2" s="203"/>
      <c r="B2" s="201"/>
      <c r="C2" s="218" t="e">
        <f>'CTRC Services and Pricing'!#REF!</f>
        <v>#REF!</v>
      </c>
      <c r="D2" s="217" t="e">
        <f>'CTRC Services and Pricing'!#REF!</f>
        <v>#REF!</v>
      </c>
    </row>
    <row r="3" spans="1:4" ht="11.25" customHeight="1" thickBot="1">
      <c r="A3" s="289" t="s">
        <v>739</v>
      </c>
      <c r="B3" s="289"/>
      <c r="C3" s="289"/>
      <c r="D3" s="289"/>
    </row>
    <row r="4" spans="1:4" ht="14.1" customHeight="1" thickBot="1">
      <c r="A4" s="290" t="s">
        <v>673</v>
      </c>
      <c r="B4" s="291"/>
      <c r="C4" s="291"/>
      <c r="D4" s="292"/>
    </row>
    <row r="5" spans="1:4" s="2" customFormat="1" ht="25.7" customHeight="1" thickBot="1">
      <c r="A5" s="219" t="s">
        <v>738</v>
      </c>
      <c r="B5" s="220" t="s">
        <v>737</v>
      </c>
      <c r="C5" s="222" t="s">
        <v>672</v>
      </c>
      <c r="D5" s="221" t="s">
        <v>674</v>
      </c>
    </row>
    <row r="6" spans="1:4" ht="16.5" customHeight="1">
      <c r="A6" s="204">
        <v>265215</v>
      </c>
      <c r="B6" s="205" t="s">
        <v>677</v>
      </c>
      <c r="C6" s="206">
        <v>21.23</v>
      </c>
      <c r="D6" s="207" t="s">
        <v>678</v>
      </c>
    </row>
    <row r="7" spans="1:4" ht="16.5" customHeight="1">
      <c r="A7" s="208">
        <v>265223</v>
      </c>
      <c r="B7" s="209" t="s">
        <v>679</v>
      </c>
      <c r="C7" s="210">
        <v>14.07</v>
      </c>
      <c r="D7" s="211" t="s">
        <v>678</v>
      </c>
    </row>
    <row r="8" spans="1:4" ht="16.5" customHeight="1">
      <c r="A8" s="208">
        <v>265224</v>
      </c>
      <c r="B8" s="209" t="s">
        <v>680</v>
      </c>
      <c r="C8" s="210">
        <v>6.23</v>
      </c>
      <c r="D8" s="211" t="s">
        <v>678</v>
      </c>
    </row>
    <row r="9" spans="1:4" ht="16.5" customHeight="1">
      <c r="A9" s="208">
        <v>265227</v>
      </c>
      <c r="B9" s="209" t="s">
        <v>681</v>
      </c>
      <c r="C9" s="210">
        <v>80.92</v>
      </c>
      <c r="D9" s="211" t="s">
        <v>678</v>
      </c>
    </row>
    <row r="10" spans="1:4" ht="16.5" customHeight="1">
      <c r="A10" s="208">
        <v>265232</v>
      </c>
      <c r="B10" s="209" t="s">
        <v>682</v>
      </c>
      <c r="C10" s="210">
        <v>6.25</v>
      </c>
      <c r="D10" s="211" t="s">
        <v>678</v>
      </c>
    </row>
    <row r="11" spans="1:4" ht="16.5" customHeight="1">
      <c r="A11" s="208">
        <v>265233</v>
      </c>
      <c r="B11" s="209" t="s">
        <v>683</v>
      </c>
      <c r="C11" s="210">
        <v>10.210000000000001</v>
      </c>
      <c r="D11" s="211" t="s">
        <v>678</v>
      </c>
    </row>
    <row r="12" spans="1:4" ht="16.5" customHeight="1">
      <c r="A12" s="208">
        <v>265234</v>
      </c>
      <c r="B12" s="209" t="s">
        <v>684</v>
      </c>
      <c r="C12" s="210">
        <v>10.210000000000001</v>
      </c>
      <c r="D12" s="211" t="s">
        <v>678</v>
      </c>
    </row>
    <row r="13" spans="1:4" ht="16.5" customHeight="1">
      <c r="A13" s="208">
        <v>265235</v>
      </c>
      <c r="B13" s="209" t="s">
        <v>685</v>
      </c>
      <c r="C13" s="210">
        <v>19.760000000000002</v>
      </c>
      <c r="D13" s="211" t="s">
        <v>678</v>
      </c>
    </row>
    <row r="14" spans="1:4" ht="16.5" customHeight="1">
      <c r="A14" s="208">
        <v>265236</v>
      </c>
      <c r="B14" s="209" t="s">
        <v>686</v>
      </c>
      <c r="C14" s="210">
        <v>11.45</v>
      </c>
      <c r="D14" s="211" t="s">
        <v>678</v>
      </c>
    </row>
    <row r="15" spans="1:4" ht="16.5" customHeight="1">
      <c r="A15" s="208">
        <v>265238</v>
      </c>
      <c r="B15" s="209" t="s">
        <v>687</v>
      </c>
      <c r="C15" s="210">
        <v>7.97</v>
      </c>
      <c r="D15" s="211" t="s">
        <v>678</v>
      </c>
    </row>
    <row r="16" spans="1:4" ht="16.5" customHeight="1">
      <c r="A16" s="208">
        <v>265239</v>
      </c>
      <c r="B16" s="209" t="s">
        <v>688</v>
      </c>
      <c r="C16" s="210">
        <v>8.1999999999999993</v>
      </c>
      <c r="D16" s="211" t="s">
        <v>678</v>
      </c>
    </row>
    <row r="17" spans="1:4" ht="16.5" customHeight="1">
      <c r="A17" s="208">
        <v>265241</v>
      </c>
      <c r="B17" s="209" t="s">
        <v>689</v>
      </c>
      <c r="C17" s="210">
        <v>10.65</v>
      </c>
      <c r="D17" s="211" t="s">
        <v>678</v>
      </c>
    </row>
    <row r="18" spans="1:4" ht="16.5" customHeight="1">
      <c r="A18" s="208">
        <v>265243</v>
      </c>
      <c r="B18" s="209" t="s">
        <v>690</v>
      </c>
      <c r="C18" s="210">
        <v>15.34</v>
      </c>
      <c r="D18" s="211" t="s">
        <v>678</v>
      </c>
    </row>
    <row r="19" spans="1:4" ht="16.5" customHeight="1">
      <c r="A19" s="208">
        <v>265244</v>
      </c>
      <c r="B19" s="209" t="s">
        <v>691</v>
      </c>
      <c r="C19" s="210">
        <v>11.96</v>
      </c>
      <c r="D19" s="211" t="s">
        <v>678</v>
      </c>
    </row>
    <row r="20" spans="1:4" ht="16.5" customHeight="1">
      <c r="A20" s="208">
        <v>265245</v>
      </c>
      <c r="B20" s="209" t="s">
        <v>692</v>
      </c>
      <c r="C20" s="210">
        <v>45.4</v>
      </c>
      <c r="D20" s="211" t="s">
        <v>678</v>
      </c>
    </row>
    <row r="21" spans="1:4" ht="16.5" customHeight="1">
      <c r="A21" s="208">
        <v>265247</v>
      </c>
      <c r="B21" s="209" t="s">
        <v>693</v>
      </c>
      <c r="C21" s="210">
        <v>30</v>
      </c>
      <c r="D21" s="211" t="s">
        <v>678</v>
      </c>
    </row>
    <row r="22" spans="1:4" ht="16.5" customHeight="1">
      <c r="A22" s="208">
        <v>265249</v>
      </c>
      <c r="B22" s="209" t="s">
        <v>694</v>
      </c>
      <c r="C22" s="210">
        <v>11.52</v>
      </c>
      <c r="D22" s="211" t="s">
        <v>678</v>
      </c>
    </row>
    <row r="23" spans="1:4" ht="16.5" customHeight="1">
      <c r="A23" s="208">
        <v>265252</v>
      </c>
      <c r="B23" s="209" t="s">
        <v>695</v>
      </c>
      <c r="C23" s="210">
        <v>17.38</v>
      </c>
      <c r="D23" s="211" t="s">
        <v>678</v>
      </c>
    </row>
    <row r="24" spans="1:4" ht="16.5" customHeight="1">
      <c r="A24" s="208">
        <v>265253</v>
      </c>
      <c r="B24" s="209" t="s">
        <v>696</v>
      </c>
      <c r="C24" s="210">
        <v>10.52</v>
      </c>
      <c r="D24" s="211" t="s">
        <v>678</v>
      </c>
    </row>
    <row r="25" spans="1:4" ht="16.5" customHeight="1">
      <c r="A25" s="208">
        <v>265255</v>
      </c>
      <c r="B25" s="209" t="s">
        <v>697</v>
      </c>
      <c r="C25" s="210">
        <v>10.119999999999999</v>
      </c>
      <c r="D25" s="211" t="s">
        <v>678</v>
      </c>
    </row>
    <row r="26" spans="1:4" ht="16.5" customHeight="1">
      <c r="A26" s="208">
        <v>265258</v>
      </c>
      <c r="B26" s="209" t="s">
        <v>698</v>
      </c>
      <c r="C26" s="210">
        <v>14.36</v>
      </c>
      <c r="D26" s="211" t="s">
        <v>678</v>
      </c>
    </row>
    <row r="27" spans="1:4" ht="16.5" customHeight="1">
      <c r="A27" s="208">
        <v>265261</v>
      </c>
      <c r="B27" s="209" t="s">
        <v>699</v>
      </c>
      <c r="C27" s="210">
        <v>30.23</v>
      </c>
      <c r="D27" s="211" t="s">
        <v>678</v>
      </c>
    </row>
    <row r="28" spans="1:4" ht="16.5" customHeight="1">
      <c r="A28" s="208">
        <v>265263</v>
      </c>
      <c r="B28" s="209" t="s">
        <v>700</v>
      </c>
      <c r="C28" s="210">
        <v>11.66</v>
      </c>
      <c r="D28" s="211" t="s">
        <v>678</v>
      </c>
    </row>
    <row r="29" spans="1:4" ht="16.5" customHeight="1">
      <c r="A29" s="208">
        <v>265264</v>
      </c>
      <c r="B29" s="209" t="s">
        <v>701</v>
      </c>
      <c r="C29" s="210">
        <v>6.26</v>
      </c>
      <c r="D29" s="211" t="s">
        <v>678</v>
      </c>
    </row>
    <row r="30" spans="1:4" ht="16.5" customHeight="1">
      <c r="A30" s="208">
        <v>265266</v>
      </c>
      <c r="B30" s="209" t="s">
        <v>702</v>
      </c>
      <c r="C30" s="210">
        <v>10.6</v>
      </c>
      <c r="D30" s="211" t="s">
        <v>678</v>
      </c>
    </row>
    <row r="31" spans="1:4" ht="16.5" customHeight="1">
      <c r="A31" s="208">
        <v>265267</v>
      </c>
      <c r="B31" s="209" t="s">
        <v>703</v>
      </c>
      <c r="C31" s="210">
        <v>10.210000000000001</v>
      </c>
      <c r="D31" s="211" t="s">
        <v>678</v>
      </c>
    </row>
    <row r="32" spans="1:4" ht="16.5" customHeight="1">
      <c r="A32" s="208">
        <v>265268</v>
      </c>
      <c r="B32" s="209" t="s">
        <v>704</v>
      </c>
      <c r="C32" s="210">
        <v>12.36</v>
      </c>
      <c r="D32" s="211" t="s">
        <v>678</v>
      </c>
    </row>
    <row r="33" spans="1:4" ht="16.5" customHeight="1">
      <c r="A33" s="208">
        <v>265272</v>
      </c>
      <c r="B33" s="209" t="s">
        <v>705</v>
      </c>
      <c r="C33" s="210">
        <v>9.3800000000000008</v>
      </c>
      <c r="D33" s="211" t="s">
        <v>678</v>
      </c>
    </row>
    <row r="34" spans="1:4" ht="16.5" customHeight="1">
      <c r="A34" s="208">
        <v>282560</v>
      </c>
      <c r="B34" s="209" t="s">
        <v>706</v>
      </c>
      <c r="C34" s="210">
        <v>6.09</v>
      </c>
      <c r="D34" s="211" t="s">
        <v>678</v>
      </c>
    </row>
    <row r="35" spans="1:4" ht="16.5" customHeight="1">
      <c r="A35" s="208">
        <v>265273</v>
      </c>
      <c r="B35" s="209" t="s">
        <v>707</v>
      </c>
      <c r="C35" s="210">
        <v>29.66</v>
      </c>
      <c r="D35" s="211" t="s">
        <v>678</v>
      </c>
    </row>
    <row r="36" spans="1:4" ht="16.5" customHeight="1">
      <c r="A36" s="208">
        <v>265275</v>
      </c>
      <c r="B36" s="209" t="s">
        <v>708</v>
      </c>
      <c r="C36" s="210">
        <v>10.07</v>
      </c>
      <c r="D36" s="211" t="s">
        <v>678</v>
      </c>
    </row>
    <row r="37" spans="1:4" ht="16.5" customHeight="1">
      <c r="A37" s="208">
        <v>270697</v>
      </c>
      <c r="B37" s="209" t="s">
        <v>709</v>
      </c>
      <c r="C37" s="210">
        <v>11.54</v>
      </c>
      <c r="D37" s="211" t="s">
        <v>678</v>
      </c>
    </row>
    <row r="38" spans="1:4" ht="16.5" customHeight="1">
      <c r="A38" s="208">
        <v>265276</v>
      </c>
      <c r="B38" s="209" t="s">
        <v>710</v>
      </c>
      <c r="C38" s="210">
        <v>9.1999999999999993</v>
      </c>
      <c r="D38" s="211" t="s">
        <v>678</v>
      </c>
    </row>
    <row r="39" spans="1:4" ht="16.5" customHeight="1">
      <c r="A39" s="208">
        <v>265277</v>
      </c>
      <c r="B39" s="209" t="s">
        <v>711</v>
      </c>
      <c r="C39" s="210">
        <v>10.49</v>
      </c>
      <c r="D39" s="211" t="s">
        <v>678</v>
      </c>
    </row>
    <row r="40" spans="1:4" ht="16.5" customHeight="1">
      <c r="A40" s="208">
        <v>265278</v>
      </c>
      <c r="B40" s="209" t="s">
        <v>712</v>
      </c>
      <c r="C40" s="210">
        <v>10.67</v>
      </c>
      <c r="D40" s="211" t="s">
        <v>678</v>
      </c>
    </row>
    <row r="41" spans="1:4" ht="16.5" customHeight="1">
      <c r="A41" s="208">
        <v>265908</v>
      </c>
      <c r="B41" s="209" t="s">
        <v>713</v>
      </c>
      <c r="C41" s="210">
        <v>21.9</v>
      </c>
      <c r="D41" s="211" t="s">
        <v>678</v>
      </c>
    </row>
    <row r="42" spans="1:4" ht="16.5" customHeight="1">
      <c r="A42" s="208">
        <v>265279</v>
      </c>
      <c r="B42" s="209" t="s">
        <v>714</v>
      </c>
      <c r="C42" s="210">
        <v>10.47</v>
      </c>
      <c r="D42" s="211" t="s">
        <v>678</v>
      </c>
    </row>
    <row r="43" spans="1:4" ht="16.5" customHeight="1">
      <c r="A43" s="208">
        <v>355948</v>
      </c>
      <c r="B43" s="209" t="s">
        <v>715</v>
      </c>
      <c r="C43" s="210">
        <v>23.09</v>
      </c>
      <c r="D43" s="211" t="s">
        <v>678</v>
      </c>
    </row>
    <row r="44" spans="1:4" ht="16.5" customHeight="1">
      <c r="A44" s="208">
        <v>265280</v>
      </c>
      <c r="B44" s="209" t="s">
        <v>716</v>
      </c>
      <c r="C44" s="210">
        <v>30</v>
      </c>
      <c r="D44" s="211" t="s">
        <v>678</v>
      </c>
    </row>
    <row r="45" spans="1:4" ht="16.5" customHeight="1">
      <c r="A45" s="208">
        <v>265281</v>
      </c>
      <c r="B45" s="209" t="s">
        <v>717</v>
      </c>
      <c r="C45" s="210">
        <v>36.090000000000003</v>
      </c>
      <c r="D45" s="211" t="s">
        <v>678</v>
      </c>
    </row>
    <row r="46" spans="1:4" ht="16.5" customHeight="1">
      <c r="A46" s="208">
        <v>265283</v>
      </c>
      <c r="B46" s="209" t="s">
        <v>718</v>
      </c>
      <c r="C46" s="210">
        <v>11.17</v>
      </c>
      <c r="D46" s="211" t="s">
        <v>678</v>
      </c>
    </row>
    <row r="47" spans="1:4" ht="16.5" customHeight="1">
      <c r="A47" s="208">
        <v>265284</v>
      </c>
      <c r="B47" s="209" t="s">
        <v>719</v>
      </c>
      <c r="C47" s="210">
        <v>12.06</v>
      </c>
      <c r="D47" s="211" t="s">
        <v>678</v>
      </c>
    </row>
    <row r="48" spans="1:4" ht="16.5" customHeight="1">
      <c r="A48" s="208">
        <v>265909</v>
      </c>
      <c r="B48" s="209" t="s">
        <v>720</v>
      </c>
      <c r="C48" s="210">
        <v>14.35</v>
      </c>
      <c r="D48" s="211" t="s">
        <v>678</v>
      </c>
    </row>
    <row r="49" spans="1:4" ht="16.5" customHeight="1">
      <c r="A49" s="208">
        <v>265927</v>
      </c>
      <c r="B49" s="209" t="s">
        <v>721</v>
      </c>
      <c r="C49" s="210">
        <v>95.91</v>
      </c>
      <c r="D49" s="211" t="s">
        <v>678</v>
      </c>
    </row>
    <row r="50" spans="1:4" ht="16.5" customHeight="1">
      <c r="A50" s="208">
        <v>265928</v>
      </c>
      <c r="B50" s="209" t="s">
        <v>722</v>
      </c>
      <c r="C50" s="210">
        <v>15.33</v>
      </c>
      <c r="D50" s="211" t="s">
        <v>678</v>
      </c>
    </row>
    <row r="51" spans="1:4" ht="16.5" customHeight="1">
      <c r="A51" s="208">
        <v>265287</v>
      </c>
      <c r="B51" s="209" t="s">
        <v>723</v>
      </c>
      <c r="C51" s="210">
        <v>8.3800000000000008</v>
      </c>
      <c r="D51" s="211" t="s">
        <v>724</v>
      </c>
    </row>
    <row r="52" spans="1:4" ht="16.5" customHeight="1">
      <c r="A52" s="208">
        <v>335181</v>
      </c>
      <c r="B52" s="209" t="s">
        <v>725</v>
      </c>
      <c r="C52" s="210">
        <v>10.48</v>
      </c>
      <c r="D52" s="211" t="s">
        <v>724</v>
      </c>
    </row>
    <row r="53" spans="1:4" ht="16.5" customHeight="1">
      <c r="A53" s="208">
        <v>293572</v>
      </c>
      <c r="B53" s="209" t="s">
        <v>726</v>
      </c>
      <c r="C53" s="210">
        <v>10</v>
      </c>
      <c r="D53" s="211" t="s">
        <v>727</v>
      </c>
    </row>
    <row r="54" spans="1:4" ht="16.5" customHeight="1">
      <c r="A54" s="208">
        <v>265288</v>
      </c>
      <c r="B54" s="209" t="s">
        <v>728</v>
      </c>
      <c r="C54" s="210">
        <v>14.07</v>
      </c>
      <c r="D54" s="211" t="s">
        <v>678</v>
      </c>
    </row>
    <row r="55" spans="1:4" ht="16.5" customHeight="1">
      <c r="A55" s="208">
        <v>265290</v>
      </c>
      <c r="B55" s="209" t="s">
        <v>729</v>
      </c>
      <c r="C55" s="210">
        <v>11.07</v>
      </c>
      <c r="D55" s="211" t="s">
        <v>678</v>
      </c>
    </row>
    <row r="56" spans="1:4" ht="16.5" customHeight="1">
      <c r="A56" s="208">
        <v>265291</v>
      </c>
      <c r="B56" s="209" t="s">
        <v>730</v>
      </c>
      <c r="C56" s="210">
        <v>10.69</v>
      </c>
      <c r="D56" s="211" t="s">
        <v>678</v>
      </c>
    </row>
    <row r="57" spans="1:4" ht="16.5" customHeight="1">
      <c r="A57" s="208">
        <v>265292</v>
      </c>
      <c r="B57" s="209" t="s">
        <v>731</v>
      </c>
      <c r="C57" s="210">
        <v>11.53</v>
      </c>
      <c r="D57" s="211" t="s">
        <v>678</v>
      </c>
    </row>
    <row r="58" spans="1:4" ht="16.5" customHeight="1">
      <c r="A58" s="208">
        <v>265294</v>
      </c>
      <c r="B58" s="209" t="s">
        <v>732</v>
      </c>
      <c r="C58" s="210">
        <v>25.6</v>
      </c>
      <c r="D58" s="211" t="s">
        <v>678</v>
      </c>
    </row>
    <row r="59" spans="1:4" ht="16.5" customHeight="1">
      <c r="A59" s="208">
        <v>265295</v>
      </c>
      <c r="B59" s="209" t="s">
        <v>733</v>
      </c>
      <c r="C59" s="210">
        <v>16.82</v>
      </c>
      <c r="D59" s="211" t="s">
        <v>678</v>
      </c>
    </row>
    <row r="60" spans="1:4" ht="16.5" customHeight="1">
      <c r="A60" s="208">
        <v>265296</v>
      </c>
      <c r="B60" s="209" t="s">
        <v>734</v>
      </c>
      <c r="C60" s="210">
        <v>9.8800000000000008</v>
      </c>
      <c r="D60" s="211" t="s">
        <v>678</v>
      </c>
    </row>
    <row r="61" spans="1:4" ht="16.5" customHeight="1">
      <c r="A61" s="208">
        <v>265297</v>
      </c>
      <c r="B61" s="209" t="s">
        <v>735</v>
      </c>
      <c r="C61" s="210">
        <v>11.07</v>
      </c>
      <c r="D61" s="211" t="s">
        <v>678</v>
      </c>
    </row>
    <row r="62" spans="1:4" ht="16.5" customHeight="1" thickBot="1">
      <c r="A62" s="212">
        <v>265299</v>
      </c>
      <c r="B62" s="213" t="s">
        <v>736</v>
      </c>
      <c r="C62" s="214">
        <v>6.27</v>
      </c>
      <c r="D62" s="215" t="s">
        <v>678</v>
      </c>
    </row>
    <row r="63" spans="1:4" s="173" customFormat="1" ht="12" customHeight="1" thickBot="1">
      <c r="A63" s="216" t="s">
        <v>741</v>
      </c>
      <c r="C63" s="191"/>
      <c r="D63" s="200" t="s">
        <v>740</v>
      </c>
    </row>
    <row r="64" spans="1:4" ht="14.1" customHeight="1" thickBot="1">
      <c r="A64" s="293" t="s">
        <v>675</v>
      </c>
      <c r="B64" s="294"/>
      <c r="C64" s="294"/>
      <c r="D64" s="295"/>
    </row>
  </sheetData>
  <mergeCells count="4">
    <mergeCell ref="A1:D1"/>
    <mergeCell ref="A3:D3"/>
    <mergeCell ref="A4:D4"/>
    <mergeCell ref="A64:D6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9"/>
  <sheetViews>
    <sheetView topLeftCell="E64" workbookViewId="0">
      <selection activeCell="G80" sqref="G80"/>
    </sheetView>
  </sheetViews>
  <sheetFormatPr defaultColWidth="8.85546875" defaultRowHeight="12"/>
  <cols>
    <col min="1" max="1" width="2.85546875" style="163" hidden="1" customWidth="1"/>
    <col min="2" max="2" width="6.5703125" style="163" hidden="1" customWidth="1"/>
    <col min="3" max="4" width="7.42578125" style="9" hidden="1" customWidth="1"/>
    <col min="5" max="5" width="53" style="6" customWidth="1"/>
    <col min="6" max="6" width="8.85546875" style="17"/>
    <col min="7" max="7" width="11.140625" style="13" customWidth="1"/>
    <col min="8" max="8" width="40.5703125" style="6" customWidth="1"/>
    <col min="9" max="16384" width="8.85546875" style="6"/>
  </cols>
  <sheetData>
    <row r="1" spans="1:8" s="185" customFormat="1" ht="46.35" customHeight="1">
      <c r="A1" s="163"/>
      <c r="B1" s="163"/>
      <c r="C1" s="184"/>
      <c r="D1" s="184"/>
      <c r="F1" s="186"/>
      <c r="G1" s="187" t="s">
        <v>638</v>
      </c>
    </row>
    <row r="2" spans="1:8" s="2" customFormat="1" ht="70.349999999999994" customHeight="1">
      <c r="A2" s="162"/>
      <c r="B2" s="180"/>
      <c r="C2" s="177" t="s">
        <v>576</v>
      </c>
      <c r="D2" s="161" t="s">
        <v>555</v>
      </c>
      <c r="E2" s="182" t="s">
        <v>635</v>
      </c>
      <c r="F2" s="183" t="s">
        <v>636</v>
      </c>
      <c r="G2" s="155" t="s">
        <v>637</v>
      </c>
    </row>
    <row r="3" spans="1:8" ht="14.1" customHeight="1">
      <c r="A3" s="176">
        <v>1</v>
      </c>
      <c r="B3" s="181"/>
      <c r="C3" s="178" t="s">
        <v>609</v>
      </c>
      <c r="D3" s="166" t="s">
        <v>573</v>
      </c>
      <c r="E3" s="192" t="s">
        <v>541</v>
      </c>
      <c r="F3" s="193">
        <v>0</v>
      </c>
      <c r="G3" s="194">
        <v>111.6</v>
      </c>
      <c r="H3" s="195"/>
    </row>
    <row r="4" spans="1:8" ht="14.1" customHeight="1">
      <c r="A4" s="176">
        <v>2</v>
      </c>
      <c r="B4" s="181"/>
      <c r="C4" s="179" t="s">
        <v>573</v>
      </c>
      <c r="D4" s="166" t="s">
        <v>573</v>
      </c>
      <c r="E4" s="192" t="s">
        <v>564</v>
      </c>
      <c r="F4" s="193">
        <v>0</v>
      </c>
      <c r="G4" s="194">
        <v>15.5</v>
      </c>
      <c r="H4" s="195" t="s">
        <v>639</v>
      </c>
    </row>
    <row r="5" spans="1:8" ht="14.1" customHeight="1">
      <c r="A5" s="176">
        <v>3</v>
      </c>
      <c r="B5" s="181"/>
      <c r="C5" s="178" t="s">
        <v>609</v>
      </c>
      <c r="D5" s="166" t="s">
        <v>573</v>
      </c>
      <c r="E5" s="192" t="s">
        <v>577</v>
      </c>
      <c r="F5" s="193">
        <v>0</v>
      </c>
      <c r="G5" s="194">
        <v>250</v>
      </c>
      <c r="H5" s="195"/>
    </row>
    <row r="6" spans="1:8" ht="14.1" customHeight="1">
      <c r="A6" s="176">
        <v>4</v>
      </c>
      <c r="B6" s="181"/>
      <c r="C6" s="178" t="s">
        <v>609</v>
      </c>
      <c r="D6" s="166" t="s">
        <v>573</v>
      </c>
      <c r="E6" s="192" t="s">
        <v>578</v>
      </c>
      <c r="F6" s="193">
        <v>0</v>
      </c>
      <c r="G6" s="194">
        <v>100</v>
      </c>
      <c r="H6" s="195"/>
    </row>
    <row r="7" spans="1:8" ht="14.1" customHeight="1">
      <c r="A7" s="176">
        <v>5</v>
      </c>
      <c r="B7" s="181"/>
      <c r="C7" s="179" t="s">
        <v>573</v>
      </c>
      <c r="D7" s="166" t="s">
        <v>573</v>
      </c>
      <c r="E7" s="192" t="s">
        <v>544</v>
      </c>
      <c r="F7" s="193">
        <v>0</v>
      </c>
      <c r="G7" s="194">
        <v>77.5</v>
      </c>
      <c r="H7" s="195" t="s">
        <v>542</v>
      </c>
    </row>
    <row r="8" spans="1:8" ht="14.1" customHeight="1">
      <c r="A8" s="176">
        <v>14</v>
      </c>
      <c r="B8" s="181"/>
      <c r="C8" s="179" t="s">
        <v>573</v>
      </c>
      <c r="D8" s="167">
        <v>1640</v>
      </c>
      <c r="E8" s="192" t="s">
        <v>629</v>
      </c>
      <c r="F8" s="193">
        <v>2.25</v>
      </c>
      <c r="G8" s="194">
        <v>66</v>
      </c>
      <c r="H8" s="195" t="s">
        <v>640</v>
      </c>
    </row>
    <row r="9" spans="1:8" ht="14.1" customHeight="1">
      <c r="A9" s="176">
        <v>6</v>
      </c>
      <c r="B9" s="181"/>
      <c r="C9" s="179" t="s">
        <v>573</v>
      </c>
      <c r="D9" s="166" t="s">
        <v>573</v>
      </c>
      <c r="E9" s="192" t="s">
        <v>620</v>
      </c>
      <c r="F9" s="193">
        <v>0</v>
      </c>
      <c r="G9" s="194">
        <v>17.05</v>
      </c>
      <c r="H9" s="195" t="s">
        <v>655</v>
      </c>
    </row>
    <row r="10" spans="1:8" ht="14.1" customHeight="1">
      <c r="A10" s="176">
        <v>7</v>
      </c>
      <c r="B10" s="181"/>
      <c r="C10" s="179" t="s">
        <v>573</v>
      </c>
      <c r="D10" s="166" t="s">
        <v>573</v>
      </c>
      <c r="E10" s="192" t="s">
        <v>595</v>
      </c>
      <c r="F10" s="193">
        <v>36.25</v>
      </c>
      <c r="G10" s="194">
        <v>124.39</v>
      </c>
      <c r="H10" s="195" t="s">
        <v>643</v>
      </c>
    </row>
    <row r="11" spans="1:8" ht="14.1" customHeight="1">
      <c r="A11" s="176">
        <v>8</v>
      </c>
      <c r="B11" s="181"/>
      <c r="C11" s="179" t="s">
        <v>573</v>
      </c>
      <c r="D11" s="166" t="s">
        <v>573</v>
      </c>
      <c r="E11" s="192" t="s">
        <v>596</v>
      </c>
      <c r="F11" s="193">
        <v>36.25</v>
      </c>
      <c r="G11" s="194">
        <v>102.3</v>
      </c>
      <c r="H11" s="195" t="s">
        <v>645</v>
      </c>
    </row>
    <row r="12" spans="1:8" ht="14.1" customHeight="1">
      <c r="A12" s="176">
        <v>9</v>
      </c>
      <c r="B12" s="181"/>
      <c r="C12" s="179" t="s">
        <v>573</v>
      </c>
      <c r="D12" s="166" t="s">
        <v>573</v>
      </c>
      <c r="E12" s="192" t="s">
        <v>597</v>
      </c>
      <c r="F12" s="193">
        <v>58.5</v>
      </c>
      <c r="G12" s="194">
        <v>226.69</v>
      </c>
      <c r="H12" s="195" t="s">
        <v>646</v>
      </c>
    </row>
    <row r="13" spans="1:8" ht="14.1" customHeight="1">
      <c r="A13" s="176">
        <v>10</v>
      </c>
      <c r="B13" s="181"/>
      <c r="C13" s="179" t="s">
        <v>573</v>
      </c>
      <c r="D13" s="166" t="s">
        <v>573</v>
      </c>
      <c r="E13" s="192" t="s">
        <v>598</v>
      </c>
      <c r="F13" s="193">
        <v>58.5</v>
      </c>
      <c r="G13" s="194">
        <v>181.35</v>
      </c>
      <c r="H13" s="195" t="s">
        <v>647</v>
      </c>
    </row>
    <row r="14" spans="1:8" ht="14.1" customHeight="1">
      <c r="A14" s="176">
        <v>11</v>
      </c>
      <c r="B14" s="181"/>
      <c r="C14" s="179" t="s">
        <v>573</v>
      </c>
      <c r="D14" s="167">
        <v>1599</v>
      </c>
      <c r="E14" s="192" t="s">
        <v>599</v>
      </c>
      <c r="F14" s="193">
        <v>24.25</v>
      </c>
      <c r="G14" s="194">
        <v>367.74</v>
      </c>
      <c r="H14" s="195" t="s">
        <v>642</v>
      </c>
    </row>
    <row r="15" spans="1:8" ht="14.1" customHeight="1">
      <c r="A15" s="176">
        <v>12</v>
      </c>
      <c r="B15" s="181"/>
      <c r="C15" s="179" t="s">
        <v>573</v>
      </c>
      <c r="D15" s="167">
        <v>1699</v>
      </c>
      <c r="E15" s="192" t="s">
        <v>600</v>
      </c>
      <c r="F15" s="193">
        <v>36.25</v>
      </c>
      <c r="G15" s="194">
        <v>156.55000000000001</v>
      </c>
      <c r="H15" s="195" t="s">
        <v>646</v>
      </c>
    </row>
    <row r="16" spans="1:8" ht="14.1" customHeight="1">
      <c r="A16" s="176">
        <v>13</v>
      </c>
      <c r="B16" s="181"/>
      <c r="C16" s="179" t="s">
        <v>573</v>
      </c>
      <c r="D16" s="166" t="s">
        <v>573</v>
      </c>
      <c r="E16" s="192" t="s">
        <v>601</v>
      </c>
      <c r="F16" s="193">
        <v>36.25</v>
      </c>
      <c r="G16" s="194">
        <v>122.84</v>
      </c>
      <c r="H16" s="195" t="s">
        <v>647</v>
      </c>
    </row>
    <row r="17" spans="1:8" ht="14.1" customHeight="1">
      <c r="A17" s="176">
        <v>14</v>
      </c>
      <c r="B17" s="181"/>
      <c r="C17" s="179" t="s">
        <v>573</v>
      </c>
      <c r="D17" s="167">
        <v>1640</v>
      </c>
      <c r="E17" s="192" t="s">
        <v>614</v>
      </c>
      <c r="F17" s="193">
        <v>2.25</v>
      </c>
      <c r="G17" s="194">
        <v>66</v>
      </c>
      <c r="H17" s="195" t="s">
        <v>640</v>
      </c>
    </row>
    <row r="18" spans="1:8" ht="14.1" customHeight="1">
      <c r="A18" s="176">
        <v>15</v>
      </c>
      <c r="B18" s="181"/>
      <c r="C18" s="179" t="s">
        <v>573</v>
      </c>
      <c r="D18" s="166" t="s">
        <v>573</v>
      </c>
      <c r="E18" s="192" t="s">
        <v>500</v>
      </c>
      <c r="F18" s="193">
        <v>9</v>
      </c>
      <c r="G18" s="194">
        <v>76.34</v>
      </c>
      <c r="H18" s="195" t="s">
        <v>641</v>
      </c>
    </row>
    <row r="19" spans="1:8" ht="14.1" customHeight="1">
      <c r="A19" s="176">
        <v>16</v>
      </c>
      <c r="B19" s="181"/>
      <c r="C19" s="179" t="s">
        <v>573</v>
      </c>
      <c r="D19" s="167">
        <v>1625</v>
      </c>
      <c r="E19" s="192" t="s">
        <v>579</v>
      </c>
      <c r="F19" s="193">
        <v>0.5</v>
      </c>
      <c r="G19" s="194">
        <v>14.71</v>
      </c>
      <c r="H19" s="195" t="s">
        <v>648</v>
      </c>
    </row>
    <row r="20" spans="1:8" ht="14.1" customHeight="1">
      <c r="A20" s="176">
        <v>17</v>
      </c>
      <c r="B20" s="181"/>
      <c r="C20" s="179" t="s">
        <v>573</v>
      </c>
      <c r="D20" s="167">
        <v>1624</v>
      </c>
      <c r="E20" s="192" t="s">
        <v>580</v>
      </c>
      <c r="F20" s="193">
        <v>14.5</v>
      </c>
      <c r="G20" s="194">
        <v>85</v>
      </c>
      <c r="H20" s="195" t="s">
        <v>645</v>
      </c>
    </row>
    <row r="21" spans="1:8" ht="14.1" customHeight="1">
      <c r="A21" s="176">
        <v>18</v>
      </c>
      <c r="B21" s="181"/>
      <c r="C21" s="179" t="s">
        <v>573</v>
      </c>
      <c r="D21" s="167">
        <v>1623</v>
      </c>
      <c r="E21" s="192" t="s">
        <v>581</v>
      </c>
      <c r="F21" s="196">
        <v>2.25</v>
      </c>
      <c r="G21" s="197">
        <v>30.57</v>
      </c>
      <c r="H21" s="198" t="s">
        <v>649</v>
      </c>
    </row>
    <row r="22" spans="1:8" ht="14.1" customHeight="1">
      <c r="A22" s="176">
        <v>19</v>
      </c>
      <c r="B22" s="181"/>
      <c r="C22" s="179" t="s">
        <v>573</v>
      </c>
      <c r="D22" s="166" t="s">
        <v>573</v>
      </c>
      <c r="E22" s="192" t="s">
        <v>615</v>
      </c>
      <c r="F22" s="193">
        <v>1</v>
      </c>
      <c r="G22" s="194">
        <v>15.5</v>
      </c>
      <c r="H22" s="195" t="s">
        <v>650</v>
      </c>
    </row>
    <row r="23" spans="1:8" ht="14.1" customHeight="1">
      <c r="A23" s="176">
        <v>20</v>
      </c>
      <c r="B23" s="181"/>
      <c r="C23" s="179" t="s">
        <v>573</v>
      </c>
      <c r="D23" s="166" t="s">
        <v>573</v>
      </c>
      <c r="E23" s="192" t="s">
        <v>602</v>
      </c>
      <c r="F23" s="193">
        <v>87</v>
      </c>
      <c r="G23" s="194">
        <v>372.78</v>
      </c>
      <c r="H23" s="195" t="s">
        <v>644</v>
      </c>
    </row>
    <row r="24" spans="1:8" ht="14.1" customHeight="1">
      <c r="A24" s="176">
        <v>21</v>
      </c>
      <c r="B24" s="181"/>
      <c r="C24" s="179" t="s">
        <v>573</v>
      </c>
      <c r="D24" s="166" t="s">
        <v>573</v>
      </c>
      <c r="E24" s="192" t="s">
        <v>512</v>
      </c>
      <c r="F24" s="193">
        <v>17.75</v>
      </c>
      <c r="G24" s="194">
        <v>152.68</v>
      </c>
      <c r="H24" s="195" t="s">
        <v>651</v>
      </c>
    </row>
    <row r="25" spans="1:8" ht="14.1" customHeight="1">
      <c r="A25" s="176">
        <v>22</v>
      </c>
      <c r="B25" s="181"/>
      <c r="C25" s="179" t="s">
        <v>573</v>
      </c>
      <c r="D25" s="166" t="s">
        <v>573</v>
      </c>
      <c r="E25" s="192" t="s">
        <v>568</v>
      </c>
      <c r="F25" s="193">
        <v>0.5</v>
      </c>
      <c r="G25" s="194">
        <v>20.93</v>
      </c>
      <c r="H25" s="195" t="s">
        <v>649</v>
      </c>
    </row>
    <row r="26" spans="1:8" ht="14.1" customHeight="1">
      <c r="A26" s="176">
        <v>23</v>
      </c>
      <c r="B26" s="181"/>
      <c r="C26" s="179" t="s">
        <v>573</v>
      </c>
      <c r="D26" s="166" t="s">
        <v>573</v>
      </c>
      <c r="E26" s="192" t="s">
        <v>610</v>
      </c>
      <c r="F26" s="193">
        <v>67.25</v>
      </c>
      <c r="G26" s="194">
        <v>440.98</v>
      </c>
      <c r="H26" s="195" t="s">
        <v>652</v>
      </c>
    </row>
    <row r="27" spans="1:8" ht="14.1" customHeight="1">
      <c r="A27" s="176">
        <v>24</v>
      </c>
      <c r="B27" s="181"/>
      <c r="C27" s="179" t="s">
        <v>573</v>
      </c>
      <c r="D27" s="166" t="s">
        <v>573</v>
      </c>
      <c r="E27" s="192" t="s">
        <v>611</v>
      </c>
      <c r="F27" s="193">
        <v>12</v>
      </c>
      <c r="G27" s="194">
        <v>81.760000000000005</v>
      </c>
      <c r="H27" s="195" t="s">
        <v>653</v>
      </c>
    </row>
    <row r="28" spans="1:8" ht="14.1" customHeight="1">
      <c r="A28" s="176">
        <v>25</v>
      </c>
      <c r="B28" s="181"/>
      <c r="C28" s="179" t="s">
        <v>573</v>
      </c>
      <c r="D28" s="167">
        <v>1629</v>
      </c>
      <c r="E28" s="192" t="s">
        <v>582</v>
      </c>
      <c r="F28" s="193">
        <v>2</v>
      </c>
      <c r="G28" s="194">
        <v>85</v>
      </c>
      <c r="H28" s="195" t="s">
        <v>654</v>
      </c>
    </row>
    <row r="29" spans="1:8" ht="14.1" customHeight="1">
      <c r="A29" s="176">
        <v>26</v>
      </c>
      <c r="B29" s="181"/>
      <c r="C29" s="179" t="s">
        <v>573</v>
      </c>
      <c r="D29" s="167">
        <v>1628</v>
      </c>
      <c r="E29" s="192" t="s">
        <v>562</v>
      </c>
      <c r="F29" s="193">
        <v>2</v>
      </c>
      <c r="G29" s="194">
        <v>61</v>
      </c>
      <c r="H29" s="195" t="s">
        <v>649</v>
      </c>
    </row>
    <row r="30" spans="1:8" ht="14.1" customHeight="1">
      <c r="A30" s="176">
        <v>21</v>
      </c>
      <c r="B30" s="181"/>
      <c r="C30" s="179" t="s">
        <v>573</v>
      </c>
      <c r="D30" s="166" t="s">
        <v>573</v>
      </c>
      <c r="E30" s="192" t="s">
        <v>631</v>
      </c>
      <c r="F30" s="193">
        <v>17.75</v>
      </c>
      <c r="G30" s="194">
        <v>152.68</v>
      </c>
      <c r="H30" s="195" t="s">
        <v>651</v>
      </c>
    </row>
    <row r="31" spans="1:8" ht="14.1" customHeight="1">
      <c r="A31" s="176">
        <v>7</v>
      </c>
      <c r="B31" s="181"/>
      <c r="C31" s="179" t="s">
        <v>573</v>
      </c>
      <c r="D31" s="166" t="s">
        <v>573</v>
      </c>
      <c r="E31" s="192" t="s">
        <v>622</v>
      </c>
      <c r="F31" s="193">
        <v>36.25</v>
      </c>
      <c r="G31" s="194">
        <v>124.39</v>
      </c>
      <c r="H31" s="195" t="s">
        <v>643</v>
      </c>
    </row>
    <row r="32" spans="1:8" ht="14.1" customHeight="1">
      <c r="A32" s="176">
        <v>8</v>
      </c>
      <c r="B32" s="181"/>
      <c r="C32" s="179" t="s">
        <v>573</v>
      </c>
      <c r="D32" s="166" t="s">
        <v>573</v>
      </c>
      <c r="E32" s="192" t="s">
        <v>623</v>
      </c>
      <c r="F32" s="193">
        <v>36.25</v>
      </c>
      <c r="G32" s="194">
        <v>102.3</v>
      </c>
      <c r="H32" s="195" t="s">
        <v>645</v>
      </c>
    </row>
    <row r="33" spans="1:8" ht="14.1" customHeight="1">
      <c r="A33" s="176">
        <v>9</v>
      </c>
      <c r="B33" s="181"/>
      <c r="C33" s="179" t="s">
        <v>573</v>
      </c>
      <c r="D33" s="166" t="s">
        <v>573</v>
      </c>
      <c r="E33" s="192" t="s">
        <v>624</v>
      </c>
      <c r="F33" s="193">
        <v>58.5</v>
      </c>
      <c r="G33" s="194">
        <v>226.69</v>
      </c>
      <c r="H33" s="195" t="s">
        <v>646</v>
      </c>
    </row>
    <row r="34" spans="1:8" ht="14.1" customHeight="1">
      <c r="A34" s="176">
        <v>10</v>
      </c>
      <c r="B34" s="181"/>
      <c r="C34" s="179" t="s">
        <v>573</v>
      </c>
      <c r="D34" s="166" t="s">
        <v>573</v>
      </c>
      <c r="E34" s="192" t="s">
        <v>625</v>
      </c>
      <c r="F34" s="193">
        <v>58.5</v>
      </c>
      <c r="G34" s="194">
        <v>181.35</v>
      </c>
      <c r="H34" s="195" t="s">
        <v>647</v>
      </c>
    </row>
    <row r="35" spans="1:8" ht="14.1" customHeight="1">
      <c r="A35" s="176">
        <v>27</v>
      </c>
      <c r="B35" s="181"/>
      <c r="C35" s="179" t="s">
        <v>573</v>
      </c>
      <c r="D35" s="166" t="s">
        <v>573</v>
      </c>
      <c r="E35" s="192" t="s">
        <v>583</v>
      </c>
      <c r="F35" s="193">
        <v>1.25</v>
      </c>
      <c r="G35" s="194">
        <v>15.63</v>
      </c>
      <c r="H35" s="195" t="s">
        <v>650</v>
      </c>
    </row>
    <row r="36" spans="1:8" ht="14.1" customHeight="1">
      <c r="A36" s="176">
        <v>28</v>
      </c>
      <c r="B36" s="181"/>
      <c r="C36" s="179" t="s">
        <v>573</v>
      </c>
      <c r="D36" s="167">
        <v>1633</v>
      </c>
      <c r="E36" s="192" t="s">
        <v>603</v>
      </c>
      <c r="F36" s="193">
        <v>13.55</v>
      </c>
      <c r="G36" s="194">
        <v>238.94</v>
      </c>
      <c r="H36" s="195"/>
    </row>
    <row r="37" spans="1:8" ht="14.1" customHeight="1">
      <c r="A37" s="176">
        <v>29</v>
      </c>
      <c r="B37" s="181"/>
      <c r="C37" s="179" t="s">
        <v>573</v>
      </c>
      <c r="D37" s="167">
        <v>1688</v>
      </c>
      <c r="E37" s="192" t="s">
        <v>604</v>
      </c>
      <c r="F37" s="193">
        <v>0</v>
      </c>
      <c r="G37" s="194">
        <v>56.28</v>
      </c>
      <c r="H37" s="195"/>
    </row>
    <row r="38" spans="1:8" ht="14.1" customHeight="1">
      <c r="A38" s="176"/>
      <c r="B38" s="181"/>
      <c r="C38" s="179" t="s">
        <v>573</v>
      </c>
      <c r="D38" s="167"/>
      <c r="E38" s="192" t="s">
        <v>621</v>
      </c>
      <c r="F38" s="193">
        <v>0</v>
      </c>
      <c r="G38" s="194">
        <v>17.05</v>
      </c>
      <c r="H38" s="195" t="s">
        <v>655</v>
      </c>
    </row>
    <row r="39" spans="1:8" ht="14.1" customHeight="1">
      <c r="A39" s="176">
        <v>30</v>
      </c>
      <c r="B39" s="181"/>
      <c r="C39" s="179" t="s">
        <v>573</v>
      </c>
      <c r="D39" s="166" t="s">
        <v>573</v>
      </c>
      <c r="E39" s="192" t="s">
        <v>518</v>
      </c>
      <c r="F39" s="193">
        <v>1</v>
      </c>
      <c r="G39" s="194">
        <v>29.06</v>
      </c>
      <c r="H39" s="195" t="s">
        <v>654</v>
      </c>
    </row>
    <row r="40" spans="1:8" ht="14.1" customHeight="1">
      <c r="A40" s="176">
        <v>31</v>
      </c>
      <c r="B40" s="181"/>
      <c r="C40" s="179" t="s">
        <v>573</v>
      </c>
      <c r="D40" s="166" t="s">
        <v>573</v>
      </c>
      <c r="E40" s="192" t="s">
        <v>520</v>
      </c>
      <c r="F40" s="193">
        <v>49.5</v>
      </c>
      <c r="G40" s="194">
        <v>214</v>
      </c>
      <c r="H40" s="195" t="s">
        <v>640</v>
      </c>
    </row>
    <row r="41" spans="1:8" ht="14.1" customHeight="1">
      <c r="A41" s="176">
        <v>32</v>
      </c>
      <c r="B41" s="181"/>
      <c r="C41" s="179" t="s">
        <v>573</v>
      </c>
      <c r="D41" s="167">
        <v>1619</v>
      </c>
      <c r="E41" s="192" t="s">
        <v>519</v>
      </c>
      <c r="F41" s="193">
        <v>20.25</v>
      </c>
      <c r="G41" s="194">
        <v>150</v>
      </c>
      <c r="H41" s="195" t="s">
        <v>640</v>
      </c>
    </row>
    <row r="42" spans="1:8" ht="14.1" customHeight="1">
      <c r="A42" s="176">
        <v>33</v>
      </c>
      <c r="B42" s="181"/>
      <c r="C42" s="179" t="s">
        <v>573</v>
      </c>
      <c r="D42" s="167">
        <v>1621</v>
      </c>
      <c r="E42" s="192" t="s">
        <v>521</v>
      </c>
      <c r="F42" s="193">
        <v>0</v>
      </c>
      <c r="G42" s="194">
        <v>88</v>
      </c>
      <c r="H42" s="195" t="s">
        <v>656</v>
      </c>
    </row>
    <row r="43" spans="1:8" ht="14.1" customHeight="1">
      <c r="A43" s="176">
        <v>34</v>
      </c>
      <c r="B43" s="181"/>
      <c r="C43" s="179" t="s">
        <v>573</v>
      </c>
      <c r="D43" s="166" t="s">
        <v>573</v>
      </c>
      <c r="E43" s="192" t="s">
        <v>607</v>
      </c>
      <c r="F43" s="193">
        <v>0.25</v>
      </c>
      <c r="G43" s="194">
        <v>26.52</v>
      </c>
      <c r="H43" s="195" t="s">
        <v>649</v>
      </c>
    </row>
    <row r="44" spans="1:8" ht="14.1" customHeight="1">
      <c r="A44" s="176">
        <v>35</v>
      </c>
      <c r="B44" s="181"/>
      <c r="C44" s="179" t="s">
        <v>573</v>
      </c>
      <c r="D44" s="167">
        <v>1630</v>
      </c>
      <c r="E44" s="192" t="s">
        <v>535</v>
      </c>
      <c r="F44" s="193">
        <v>46.5</v>
      </c>
      <c r="G44" s="194">
        <v>360.06</v>
      </c>
      <c r="H44" s="195" t="s">
        <v>657</v>
      </c>
    </row>
    <row r="45" spans="1:8" ht="14.1" customHeight="1">
      <c r="A45" s="176">
        <v>36</v>
      </c>
      <c r="B45" s="181"/>
      <c r="C45" s="179" t="s">
        <v>573</v>
      </c>
      <c r="D45" s="166" t="s">
        <v>573</v>
      </c>
      <c r="E45" s="192" t="s">
        <v>526</v>
      </c>
      <c r="F45" s="193">
        <v>5.5</v>
      </c>
      <c r="G45" s="194">
        <v>29.84</v>
      </c>
      <c r="H45" s="195" t="s">
        <v>649</v>
      </c>
    </row>
    <row r="46" spans="1:8" ht="14.1" customHeight="1">
      <c r="A46" s="176">
        <v>11</v>
      </c>
      <c r="B46" s="181"/>
      <c r="C46" s="179" t="s">
        <v>573</v>
      </c>
      <c r="D46" s="167">
        <v>1599</v>
      </c>
      <c r="E46" s="192" t="s">
        <v>626</v>
      </c>
      <c r="F46" s="193">
        <v>24.25</v>
      </c>
      <c r="G46" s="194">
        <v>367.74</v>
      </c>
      <c r="H46" s="195" t="s">
        <v>642</v>
      </c>
    </row>
    <row r="47" spans="1:8" ht="14.1" customHeight="1">
      <c r="A47" s="176">
        <v>37</v>
      </c>
      <c r="B47" s="181"/>
      <c r="C47" s="179" t="s">
        <v>573</v>
      </c>
      <c r="D47" s="166" t="s">
        <v>573</v>
      </c>
      <c r="E47" s="192" t="s">
        <v>529</v>
      </c>
      <c r="F47" s="193">
        <v>0.75</v>
      </c>
      <c r="G47" s="194">
        <v>41.85</v>
      </c>
      <c r="H47" s="195" t="s">
        <v>645</v>
      </c>
    </row>
    <row r="48" spans="1:8" ht="14.1" customHeight="1">
      <c r="A48" s="176">
        <v>38</v>
      </c>
      <c r="B48" s="181"/>
      <c r="C48" s="179" t="s">
        <v>573</v>
      </c>
      <c r="D48" s="166" t="s">
        <v>573</v>
      </c>
      <c r="E48" s="192" t="s">
        <v>530</v>
      </c>
      <c r="F48" s="193">
        <v>0.5</v>
      </c>
      <c r="G48" s="194">
        <v>21.31</v>
      </c>
      <c r="H48" s="195" t="s">
        <v>649</v>
      </c>
    </row>
    <row r="49" spans="1:8" ht="14.1" customHeight="1">
      <c r="A49" s="176">
        <v>39</v>
      </c>
      <c r="B49" s="181"/>
      <c r="C49" s="179" t="s">
        <v>573</v>
      </c>
      <c r="D49" s="167">
        <v>1594</v>
      </c>
      <c r="E49" s="192" t="s">
        <v>594</v>
      </c>
      <c r="F49" s="193">
        <v>0</v>
      </c>
      <c r="G49" s="194">
        <v>17.5</v>
      </c>
      <c r="H49" s="195" t="s">
        <v>656</v>
      </c>
    </row>
    <row r="50" spans="1:8" ht="14.1" customHeight="1">
      <c r="A50" s="176">
        <v>40</v>
      </c>
      <c r="B50" s="181"/>
      <c r="C50" s="179" t="s">
        <v>573</v>
      </c>
      <c r="D50" s="167">
        <v>1632</v>
      </c>
      <c r="E50" s="192" t="s">
        <v>528</v>
      </c>
      <c r="F50" s="193">
        <v>62.5</v>
      </c>
      <c r="G50" s="194">
        <v>240.04</v>
      </c>
      <c r="H50" s="195" t="s">
        <v>658</v>
      </c>
    </row>
    <row r="51" spans="1:8" ht="14.1" customHeight="1">
      <c r="A51" s="176">
        <v>12</v>
      </c>
      <c r="B51" s="181"/>
      <c r="C51" s="179" t="s">
        <v>573</v>
      </c>
      <c r="D51" s="167">
        <v>1699</v>
      </c>
      <c r="E51" s="192" t="s">
        <v>627</v>
      </c>
      <c r="F51" s="193">
        <v>36.25</v>
      </c>
      <c r="G51" s="194">
        <v>156.55000000000001</v>
      </c>
      <c r="H51" s="195" t="s">
        <v>646</v>
      </c>
    </row>
    <row r="52" spans="1:8" ht="14.1" customHeight="1">
      <c r="A52" s="176">
        <v>13</v>
      </c>
      <c r="B52" s="181"/>
      <c r="C52" s="179" t="s">
        <v>573</v>
      </c>
      <c r="D52" s="166" t="s">
        <v>573</v>
      </c>
      <c r="E52" s="192" t="s">
        <v>628</v>
      </c>
      <c r="F52" s="193">
        <v>36.25</v>
      </c>
      <c r="G52" s="194">
        <v>122.84</v>
      </c>
      <c r="H52" s="195" t="s">
        <v>647</v>
      </c>
    </row>
    <row r="53" spans="1:8" ht="14.1" customHeight="1">
      <c r="A53" s="176">
        <v>22</v>
      </c>
      <c r="B53" s="181"/>
      <c r="C53" s="179" t="s">
        <v>573</v>
      </c>
      <c r="D53" s="166" t="s">
        <v>573</v>
      </c>
      <c r="E53" s="192" t="s">
        <v>632</v>
      </c>
      <c r="F53" s="193">
        <v>0.25</v>
      </c>
      <c r="G53" s="194">
        <v>20.93</v>
      </c>
      <c r="H53" s="195" t="s">
        <v>649</v>
      </c>
    </row>
    <row r="54" spans="1:8" ht="14.1" customHeight="1">
      <c r="A54" s="176">
        <v>41</v>
      </c>
      <c r="B54" s="181"/>
      <c r="C54" s="179" t="s">
        <v>573</v>
      </c>
      <c r="D54" s="167">
        <v>1631</v>
      </c>
      <c r="E54" s="192" t="s">
        <v>527</v>
      </c>
      <c r="F54" s="193">
        <v>20.25</v>
      </c>
      <c r="G54" s="194">
        <v>150</v>
      </c>
      <c r="H54" s="195" t="s">
        <v>640</v>
      </c>
    </row>
    <row r="55" spans="1:8" ht="14.1" customHeight="1">
      <c r="A55" s="176">
        <v>42</v>
      </c>
      <c r="B55" s="181"/>
      <c r="C55" s="179" t="s">
        <v>573</v>
      </c>
      <c r="D55" s="167">
        <v>1684</v>
      </c>
      <c r="E55" s="192" t="s">
        <v>584</v>
      </c>
      <c r="F55" s="193">
        <v>0</v>
      </c>
      <c r="G55" s="194">
        <v>28.67</v>
      </c>
      <c r="H55" s="195" t="s">
        <v>659</v>
      </c>
    </row>
    <row r="56" spans="1:8" ht="14.1" customHeight="1">
      <c r="A56" s="176"/>
      <c r="B56" s="181"/>
      <c r="C56" s="179" t="s">
        <v>573</v>
      </c>
      <c r="D56" s="167"/>
      <c r="E56" s="192" t="s">
        <v>619</v>
      </c>
      <c r="F56" s="193">
        <v>2.5</v>
      </c>
      <c r="G56" s="194">
        <v>17.440000000000001</v>
      </c>
      <c r="H56" s="195" t="s">
        <v>650</v>
      </c>
    </row>
    <row r="57" spans="1:8" ht="14.1" customHeight="1">
      <c r="A57" s="176">
        <v>17</v>
      </c>
      <c r="B57" s="181"/>
      <c r="C57" s="179" t="s">
        <v>573</v>
      </c>
      <c r="D57" s="167">
        <v>1624</v>
      </c>
      <c r="E57" s="192" t="s">
        <v>630</v>
      </c>
      <c r="F57" s="193">
        <v>14.5</v>
      </c>
      <c r="G57" s="194">
        <v>85</v>
      </c>
      <c r="H57" s="195" t="s">
        <v>645</v>
      </c>
    </row>
    <row r="58" spans="1:8" ht="14.1" customHeight="1">
      <c r="A58" s="176">
        <v>43</v>
      </c>
      <c r="B58" s="181"/>
      <c r="C58" s="179" t="s">
        <v>573</v>
      </c>
      <c r="D58" s="167">
        <v>1626</v>
      </c>
      <c r="E58" s="192" t="s">
        <v>540</v>
      </c>
      <c r="F58" s="193">
        <v>0</v>
      </c>
      <c r="G58" s="194">
        <v>15.5</v>
      </c>
      <c r="H58" s="195" t="s">
        <v>650</v>
      </c>
    </row>
    <row r="59" spans="1:8" ht="14.1" customHeight="1">
      <c r="A59" s="176">
        <v>44</v>
      </c>
      <c r="B59" s="181"/>
      <c r="C59" s="179" t="s">
        <v>573</v>
      </c>
      <c r="D59" s="166" t="s">
        <v>573</v>
      </c>
      <c r="E59" s="192" t="s">
        <v>585</v>
      </c>
      <c r="F59" s="193">
        <v>0</v>
      </c>
      <c r="G59" s="194">
        <v>17.05</v>
      </c>
      <c r="H59" s="173" t="s">
        <v>655</v>
      </c>
    </row>
    <row r="60" spans="1:8" ht="14.1" customHeight="1">
      <c r="A60" s="176">
        <v>45</v>
      </c>
      <c r="B60" s="181"/>
      <c r="C60" s="179" t="s">
        <v>573</v>
      </c>
      <c r="D60" s="167">
        <v>1636</v>
      </c>
      <c r="E60" s="199" t="s">
        <v>586</v>
      </c>
      <c r="F60" s="193">
        <v>0</v>
      </c>
      <c r="G60" s="194">
        <v>1200</v>
      </c>
      <c r="H60" s="173"/>
    </row>
    <row r="61" spans="1:8" ht="14.1" customHeight="1">
      <c r="A61" s="176">
        <v>46</v>
      </c>
      <c r="B61" s="181"/>
      <c r="C61" s="179" t="s">
        <v>573</v>
      </c>
      <c r="D61" s="167">
        <v>1635</v>
      </c>
      <c r="E61" s="192" t="s">
        <v>587</v>
      </c>
      <c r="F61" s="193">
        <v>0</v>
      </c>
      <c r="G61" s="194">
        <v>120.02</v>
      </c>
      <c r="H61" s="173"/>
    </row>
    <row r="62" spans="1:8" ht="14.1" customHeight="1">
      <c r="A62" s="176">
        <v>47</v>
      </c>
      <c r="B62" s="181"/>
      <c r="C62" s="178" t="s">
        <v>609</v>
      </c>
      <c r="D62" s="167">
        <v>1604</v>
      </c>
      <c r="E62" s="192" t="s">
        <v>524</v>
      </c>
      <c r="F62" s="193">
        <v>0</v>
      </c>
      <c r="G62" s="194">
        <v>170.97</v>
      </c>
      <c r="H62" s="173"/>
    </row>
    <row r="63" spans="1:8" ht="14.1" customHeight="1">
      <c r="A63" s="176">
        <v>48</v>
      </c>
      <c r="B63" s="181"/>
      <c r="C63" s="178" t="s">
        <v>609</v>
      </c>
      <c r="D63" s="167">
        <v>1605</v>
      </c>
      <c r="E63" s="192" t="s">
        <v>588</v>
      </c>
      <c r="F63" s="193">
        <v>0</v>
      </c>
      <c r="G63" s="194">
        <v>558.19000000000005</v>
      </c>
      <c r="H63" s="173"/>
    </row>
    <row r="64" spans="1:8" ht="14.1" customHeight="1">
      <c r="A64" s="176">
        <v>49</v>
      </c>
      <c r="B64" s="181"/>
      <c r="C64" s="178" t="s">
        <v>609</v>
      </c>
      <c r="D64" s="167">
        <v>1600</v>
      </c>
      <c r="E64" s="192" t="s">
        <v>589</v>
      </c>
      <c r="F64" s="193">
        <v>0</v>
      </c>
      <c r="G64" s="194">
        <v>1029.21</v>
      </c>
      <c r="H64" s="173"/>
    </row>
    <row r="65" spans="1:8" ht="14.1" customHeight="1">
      <c r="A65" s="176">
        <v>50</v>
      </c>
      <c r="B65" s="181"/>
      <c r="C65" s="178" t="s">
        <v>609</v>
      </c>
      <c r="D65" s="167">
        <v>1596</v>
      </c>
      <c r="E65" s="192" t="s">
        <v>606</v>
      </c>
      <c r="F65" s="193">
        <v>0</v>
      </c>
      <c r="G65" s="194">
        <v>16.989999999999998</v>
      </c>
      <c r="H65" s="173"/>
    </row>
    <row r="66" spans="1:8" ht="14.1" customHeight="1">
      <c r="A66" s="176">
        <v>51</v>
      </c>
      <c r="B66" s="181"/>
      <c r="C66" s="178" t="s">
        <v>609</v>
      </c>
      <c r="D66" s="167">
        <v>1609</v>
      </c>
      <c r="E66" s="192" t="s">
        <v>590</v>
      </c>
      <c r="F66" s="193">
        <v>0</v>
      </c>
      <c r="G66" s="194">
        <v>56</v>
      </c>
      <c r="H66" s="173"/>
    </row>
    <row r="67" spans="1:8" ht="14.1" customHeight="1">
      <c r="A67" s="176">
        <v>52</v>
      </c>
      <c r="B67" s="181"/>
      <c r="C67" s="178" t="s">
        <v>609</v>
      </c>
      <c r="D67" s="167">
        <v>1613</v>
      </c>
      <c r="E67" s="192" t="s">
        <v>591</v>
      </c>
      <c r="F67" s="193">
        <v>0</v>
      </c>
      <c r="G67" s="194">
        <v>112</v>
      </c>
      <c r="H67" s="173"/>
    </row>
    <row r="68" spans="1:8" ht="14.1" customHeight="1">
      <c r="A68" s="176">
        <v>53</v>
      </c>
      <c r="B68" s="181"/>
      <c r="C68" s="178" t="s">
        <v>609</v>
      </c>
      <c r="D68" s="167">
        <v>1615</v>
      </c>
      <c r="E68" s="192" t="s">
        <v>592</v>
      </c>
      <c r="F68" s="193">
        <v>0</v>
      </c>
      <c r="G68" s="194">
        <v>224</v>
      </c>
      <c r="H68" s="173"/>
    </row>
    <row r="69" spans="1:8" ht="14.1" customHeight="1">
      <c r="A69" s="176">
        <v>54</v>
      </c>
      <c r="B69" s="181"/>
      <c r="C69" s="178" t="s">
        <v>609</v>
      </c>
      <c r="D69" s="167">
        <v>1607</v>
      </c>
      <c r="E69" s="192" t="s">
        <v>593</v>
      </c>
      <c r="F69" s="193">
        <v>0</v>
      </c>
      <c r="G69" s="194">
        <v>60.01</v>
      </c>
      <c r="H69" s="173"/>
    </row>
    <row r="70" spans="1:8" ht="14.1" customHeight="1">
      <c r="A70" s="176">
        <v>55</v>
      </c>
      <c r="B70" s="181"/>
      <c r="C70" s="179" t="s">
        <v>573</v>
      </c>
      <c r="D70" s="167">
        <v>1691</v>
      </c>
      <c r="E70" s="188" t="s">
        <v>549</v>
      </c>
      <c r="F70" s="189">
        <v>1</v>
      </c>
      <c r="G70" s="190">
        <v>7.18</v>
      </c>
      <c r="H70" s="173" t="s">
        <v>660</v>
      </c>
    </row>
    <row r="71" spans="1:8" ht="14.1" customHeight="1">
      <c r="A71" s="176">
        <v>56</v>
      </c>
      <c r="B71" s="181"/>
      <c r="C71" s="179" t="s">
        <v>573</v>
      </c>
      <c r="D71" s="167">
        <v>1641</v>
      </c>
      <c r="E71" s="188" t="s">
        <v>664</v>
      </c>
      <c r="F71" s="189">
        <v>10</v>
      </c>
      <c r="G71" s="190">
        <v>36.229999999999997</v>
      </c>
      <c r="H71" s="173" t="s">
        <v>661</v>
      </c>
    </row>
    <row r="72" spans="1:8" ht="14.1" customHeight="1">
      <c r="A72" s="176">
        <v>57</v>
      </c>
      <c r="B72" s="181"/>
      <c r="C72" s="179" t="s">
        <v>573</v>
      </c>
      <c r="D72" s="167">
        <v>1642</v>
      </c>
      <c r="E72" s="188" t="s">
        <v>665</v>
      </c>
      <c r="F72" s="189">
        <v>25</v>
      </c>
      <c r="G72" s="190">
        <v>72.459999999999994</v>
      </c>
      <c r="H72" s="173" t="s">
        <v>662</v>
      </c>
    </row>
    <row r="73" spans="1:8" ht="14.1" customHeight="1">
      <c r="A73" s="176">
        <v>58</v>
      </c>
      <c r="B73" s="181"/>
      <c r="C73" s="179" t="s">
        <v>573</v>
      </c>
      <c r="D73" s="167">
        <v>1643</v>
      </c>
      <c r="E73" s="188" t="s">
        <v>666</v>
      </c>
      <c r="F73" s="189">
        <v>50</v>
      </c>
      <c r="G73" s="190">
        <v>107.56</v>
      </c>
      <c r="H73" s="173" t="s">
        <v>663</v>
      </c>
    </row>
    <row r="74" spans="1:8" ht="14.1" customHeight="1">
      <c r="A74" s="176">
        <v>59</v>
      </c>
      <c r="B74" s="181"/>
      <c r="C74" s="179" t="s">
        <v>573</v>
      </c>
      <c r="D74" s="167">
        <v>1692</v>
      </c>
      <c r="E74" s="188" t="s">
        <v>531</v>
      </c>
      <c r="F74" s="189">
        <v>0.5</v>
      </c>
      <c r="G74" s="190">
        <v>45.35</v>
      </c>
      <c r="H74" s="173" t="s">
        <v>645</v>
      </c>
    </row>
    <row r="75" spans="1:8" ht="14.1" customHeight="1">
      <c r="A75" s="176">
        <v>22</v>
      </c>
      <c r="B75" s="181"/>
      <c r="C75" s="179" t="s">
        <v>573</v>
      </c>
      <c r="D75" s="166" t="s">
        <v>573</v>
      </c>
      <c r="E75" s="188" t="s">
        <v>633</v>
      </c>
      <c r="F75" s="189">
        <v>0.25</v>
      </c>
      <c r="G75" s="190">
        <v>20.93</v>
      </c>
      <c r="H75" s="173" t="s">
        <v>649</v>
      </c>
    </row>
    <row r="76" spans="1:8" ht="14.1" customHeight="1">
      <c r="A76" s="176">
        <v>22</v>
      </c>
      <c r="B76" s="181"/>
      <c r="C76" s="179" t="s">
        <v>573</v>
      </c>
      <c r="D76" s="166" t="s">
        <v>573</v>
      </c>
      <c r="E76" s="188" t="s">
        <v>634</v>
      </c>
      <c r="F76" s="189">
        <v>0.25</v>
      </c>
      <c r="G76" s="190">
        <v>20.93</v>
      </c>
      <c r="H76" s="173" t="s">
        <v>649</v>
      </c>
    </row>
    <row r="77" spans="1:8" ht="14.1" customHeight="1">
      <c r="A77" s="176">
        <v>60</v>
      </c>
      <c r="B77" s="181"/>
      <c r="C77" s="179" t="s">
        <v>573</v>
      </c>
      <c r="D77" s="167">
        <v>1698</v>
      </c>
      <c r="E77" s="188" t="s">
        <v>532</v>
      </c>
      <c r="F77" s="189">
        <v>0.5</v>
      </c>
      <c r="G77" s="190">
        <v>22.3</v>
      </c>
      <c r="H77" s="173" t="s">
        <v>650</v>
      </c>
    </row>
    <row r="78" spans="1:8" ht="14.1" customHeight="1">
      <c r="A78" s="176">
        <v>61</v>
      </c>
      <c r="B78" s="181"/>
      <c r="C78" s="179" t="s">
        <v>573</v>
      </c>
      <c r="D78" s="166" t="s">
        <v>573</v>
      </c>
      <c r="E78" s="188" t="s">
        <v>533</v>
      </c>
      <c r="F78" s="189">
        <v>2.5</v>
      </c>
      <c r="G78" s="190">
        <v>17.440000000000001</v>
      </c>
      <c r="H78" s="173" t="s">
        <v>650</v>
      </c>
    </row>
    <row r="79" spans="1:8" ht="14.1" customHeight="1">
      <c r="A79" s="176"/>
      <c r="B79" s="181"/>
      <c r="C79" s="179" t="s">
        <v>573</v>
      </c>
      <c r="D79" s="166"/>
      <c r="E79" s="188" t="s">
        <v>478</v>
      </c>
      <c r="F79" s="189">
        <v>2.25</v>
      </c>
      <c r="G79" s="190">
        <v>30.57</v>
      </c>
      <c r="H79" s="173" t="s">
        <v>649</v>
      </c>
    </row>
    <row r="80" spans="1:8" ht="14.1" customHeight="1">
      <c r="A80" s="176">
        <v>62</v>
      </c>
      <c r="B80" s="181"/>
      <c r="C80" s="179" t="s">
        <v>573</v>
      </c>
      <c r="D80" s="166" t="s">
        <v>573</v>
      </c>
      <c r="E80" s="188" t="s">
        <v>534</v>
      </c>
      <c r="F80" s="189">
        <v>0</v>
      </c>
      <c r="G80" s="190">
        <v>17.05</v>
      </c>
      <c r="H80" s="173" t="s">
        <v>649</v>
      </c>
    </row>
    <row r="81" spans="1:8">
      <c r="E81" s="173"/>
      <c r="F81" s="170"/>
      <c r="G81" s="191"/>
      <c r="H81" s="173"/>
    </row>
    <row r="82" spans="1:8" ht="14.1" hidden="1" customHeight="1">
      <c r="A82" s="158" t="s">
        <v>613</v>
      </c>
      <c r="B82" s="158"/>
    </row>
    <row r="83" spans="1:8" hidden="1"/>
    <row r="84" spans="1:8" hidden="1"/>
    <row r="85" spans="1:8" hidden="1"/>
    <row r="86" spans="1:8" ht="14.1" hidden="1" customHeight="1">
      <c r="C86" s="159" t="s">
        <v>575</v>
      </c>
      <c r="D86" s="159" t="s">
        <v>575</v>
      </c>
    </row>
    <row r="87" spans="1:8" ht="14.1" hidden="1" customHeight="1">
      <c r="C87" s="158" t="s">
        <v>605</v>
      </c>
    </row>
    <row r="88" spans="1:8" hidden="1"/>
    <row r="89" spans="1:8" hidden="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Yr tally</vt:lpstr>
      <vt:lpstr>clean list</vt:lpstr>
      <vt:lpstr>clean list with 55% markup</vt:lpstr>
      <vt:lpstr>CTRC Services and Pricing</vt:lpstr>
      <vt:lpstr>MULTIPLEX INFORMATION</vt:lpstr>
      <vt:lpstr>UCH CTRC Laboratory Services</vt:lpstr>
      <vt:lpstr>Pricing Industry-Initiated</vt:lpstr>
      <vt:lpstr>'CTRC Services and Pricing'!Print_Area</vt:lpstr>
    </vt:vector>
  </TitlesOfParts>
  <Company>University of Colorado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thompsod</dc:creator>
  <cp:lastModifiedBy>Mande, Archana</cp:lastModifiedBy>
  <cp:lastPrinted>2020-04-24T22:11:25Z</cp:lastPrinted>
  <dcterms:created xsi:type="dcterms:W3CDTF">2014-11-21T17:30:43Z</dcterms:created>
  <dcterms:modified xsi:type="dcterms:W3CDTF">2026-04-14T20:02:29Z</dcterms:modified>
</cp:coreProperties>
</file>